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9060" tabRatio="470"/>
  </bookViews>
  <sheets>
    <sheet name="2019-2020 " sheetId="12" r:id="rId1"/>
  </sheets>
  <definedNames>
    <definedName name="_xlnm.Print_Titles" localSheetId="0">'2019-2020 '!$5:$8</definedName>
    <definedName name="_xlnm.Print_Area" localSheetId="0">'2019-2020 '!$B$1:$AM$76</definedName>
  </definedNames>
  <calcPr calcId="145621"/>
</workbook>
</file>

<file path=xl/calcChain.xml><?xml version="1.0" encoding="utf-8"?>
<calcChain xmlns="http://schemas.openxmlformats.org/spreadsheetml/2006/main">
  <c r="AJ36" i="12" l="1"/>
  <c r="AJ35" i="12"/>
  <c r="AJ34" i="12"/>
  <c r="AJ33" i="12"/>
  <c r="AJ32" i="12"/>
  <c r="AM27" i="12" l="1"/>
  <c r="AL27" i="12" l="1"/>
  <c r="W31" i="12"/>
  <c r="V31" i="12"/>
  <c r="U31" i="12"/>
  <c r="T31" i="12"/>
  <c r="S31" i="12"/>
  <c r="Q31" i="12"/>
  <c r="W30" i="12"/>
  <c r="V30" i="12"/>
  <c r="U30" i="12"/>
  <c r="T30" i="12"/>
  <c r="S30" i="12"/>
  <c r="Q30" i="12"/>
  <c r="W29" i="12"/>
  <c r="V29" i="12"/>
  <c r="U29" i="12"/>
  <c r="T29" i="12"/>
  <c r="S29" i="12"/>
  <c r="Q29" i="12"/>
  <c r="W28" i="12"/>
  <c r="V28" i="12"/>
  <c r="U28" i="12"/>
  <c r="T28" i="12"/>
  <c r="S28" i="12"/>
  <c r="Q28" i="12"/>
  <c r="W27" i="12"/>
  <c r="V27" i="12"/>
  <c r="U27" i="12"/>
  <c r="T27" i="12"/>
  <c r="S27" i="12"/>
  <c r="Q27" i="12"/>
  <c r="M74" i="12"/>
  <c r="W73" i="12"/>
  <c r="V73" i="12"/>
  <c r="U73" i="12"/>
  <c r="T73" i="12"/>
  <c r="S73" i="12"/>
  <c r="Q73" i="12"/>
  <c r="X72" i="12"/>
  <c r="X71" i="12"/>
  <c r="X69" i="12"/>
  <c r="X68" i="12"/>
  <c r="W67" i="12"/>
  <c r="V67" i="12"/>
  <c r="T67" i="12"/>
  <c r="Q67" i="12"/>
  <c r="R66" i="12"/>
  <c r="W66" i="12" s="1"/>
  <c r="J66" i="12"/>
  <c r="L66" i="12" s="1"/>
  <c r="M66" i="12" s="1"/>
  <c r="N66" i="12" s="1"/>
  <c r="R65" i="12"/>
  <c r="W65" i="12" s="1"/>
  <c r="J65" i="12"/>
  <c r="L65" i="12" s="1"/>
  <c r="M65" i="12" s="1"/>
  <c r="N65" i="12" s="1"/>
  <c r="R64" i="12"/>
  <c r="W64" i="12" s="1"/>
  <c r="J64" i="12"/>
  <c r="L64" i="12" s="1"/>
  <c r="M64" i="12" s="1"/>
  <c r="N64" i="12" s="1"/>
  <c r="R63" i="12"/>
  <c r="W63" i="12" s="1"/>
  <c r="J63" i="12"/>
  <c r="L63" i="12" s="1"/>
  <c r="M63" i="12" s="1"/>
  <c r="N63" i="12" s="1"/>
  <c r="R62" i="12"/>
  <c r="W62" i="12" s="1"/>
  <c r="R61" i="12"/>
  <c r="I61" i="12"/>
  <c r="I62" i="12" s="1"/>
  <c r="J62" i="12" s="1"/>
  <c r="L62" i="12" s="1"/>
  <c r="M62" i="12" s="1"/>
  <c r="N62" i="12" s="1"/>
  <c r="R60" i="12"/>
  <c r="W60" i="12" s="1"/>
  <c r="J60" i="12"/>
  <c r="L60" i="12" s="1"/>
  <c r="M60" i="12" s="1"/>
  <c r="N60" i="12" s="1"/>
  <c r="R59" i="12"/>
  <c r="W59" i="12" s="1"/>
  <c r="J59" i="12"/>
  <c r="L59" i="12" s="1"/>
  <c r="M59" i="12" s="1"/>
  <c r="N59" i="12" s="1"/>
  <c r="R58" i="12"/>
  <c r="W58" i="12" s="1"/>
  <c r="I58" i="12"/>
  <c r="R57" i="12"/>
  <c r="W57" i="12" s="1"/>
  <c r="J57" i="12"/>
  <c r="R56" i="12"/>
  <c r="W56" i="12" s="1"/>
  <c r="J56" i="12"/>
  <c r="L56" i="12" s="1"/>
  <c r="M56" i="12" s="1"/>
  <c r="N56" i="12" s="1"/>
  <c r="S56" i="12" s="1"/>
  <c r="W55" i="12"/>
  <c r="L55" i="12"/>
  <c r="M55" i="12" s="1"/>
  <c r="N55" i="12" s="1"/>
  <c r="J55" i="12"/>
  <c r="W54" i="12"/>
  <c r="V54" i="12"/>
  <c r="T54" i="12"/>
  <c r="Q54" i="12"/>
  <c r="W53" i="12"/>
  <c r="V53" i="12"/>
  <c r="T53" i="12"/>
  <c r="Q53" i="12"/>
  <c r="W52" i="12"/>
  <c r="V52" i="12"/>
  <c r="T52" i="12"/>
  <c r="Q52" i="12"/>
  <c r="W51" i="12"/>
  <c r="V51" i="12"/>
  <c r="T51" i="12"/>
  <c r="Q51" i="12"/>
  <c r="W50" i="12"/>
  <c r="J50" i="12"/>
  <c r="I50" i="12"/>
  <c r="W49" i="12"/>
  <c r="M49" i="12"/>
  <c r="N49" i="12" s="1"/>
  <c r="T49" i="12" s="1"/>
  <c r="L49" i="12"/>
  <c r="L50" i="12" s="1"/>
  <c r="M47" i="12"/>
  <c r="N47" i="12" s="1"/>
  <c r="S47" i="12" s="1"/>
  <c r="L47" i="12"/>
  <c r="K47" i="12"/>
  <c r="G47" i="12"/>
  <c r="F47" i="12"/>
  <c r="N46" i="12"/>
  <c r="N45" i="12"/>
  <c r="S45" i="12" s="1"/>
  <c r="K45" i="12"/>
  <c r="G45" i="12"/>
  <c r="F45" i="12"/>
  <c r="N44" i="12"/>
  <c r="S44" i="12" s="1"/>
  <c r="N43" i="12"/>
  <c r="S43" i="12" s="1"/>
  <c r="N42" i="12"/>
  <c r="S42" i="12" s="1"/>
  <c r="L41" i="12"/>
  <c r="M41" i="12" s="1"/>
  <c r="N41" i="12" s="1"/>
  <c r="N40" i="12"/>
  <c r="S40" i="12" s="1"/>
  <c r="N39" i="12"/>
  <c r="S39" i="12" s="1"/>
  <c r="N38" i="12"/>
  <c r="S38" i="12" s="1"/>
  <c r="W36" i="12"/>
  <c r="P36" i="12"/>
  <c r="V36" i="12" s="1"/>
  <c r="N36" i="12"/>
  <c r="T36" i="12" s="1"/>
  <c r="R35" i="12"/>
  <c r="P35" i="12"/>
  <c r="U35" i="12" s="1"/>
  <c r="N35" i="12"/>
  <c r="T35" i="12" s="1"/>
  <c r="W34" i="12"/>
  <c r="P34" i="12"/>
  <c r="U34" i="12" s="1"/>
  <c r="N34" i="12"/>
  <c r="S34" i="12" s="1"/>
  <c r="W33" i="12"/>
  <c r="P33" i="12"/>
  <c r="U33" i="12" s="1"/>
  <c r="N33" i="12"/>
  <c r="S33" i="12" s="1"/>
  <c r="W32" i="12"/>
  <c r="P32" i="12"/>
  <c r="U32" i="12" s="1"/>
  <c r="N32" i="12"/>
  <c r="S32" i="12" s="1"/>
  <c r="W26" i="12"/>
  <c r="V26" i="12"/>
  <c r="U26" i="12"/>
  <c r="T26" i="12"/>
  <c r="S26" i="12"/>
  <c r="Q26" i="12"/>
  <c r="W25" i="12"/>
  <c r="V25" i="12"/>
  <c r="U25" i="12"/>
  <c r="T25" i="12"/>
  <c r="S25" i="12"/>
  <c r="Q25" i="12"/>
  <c r="W24" i="12"/>
  <c r="V24" i="12"/>
  <c r="T24" i="12"/>
  <c r="S24" i="12"/>
  <c r="Q24" i="12"/>
  <c r="M24" i="12"/>
  <c r="U24" i="12" s="1"/>
  <c r="K24" i="12"/>
  <c r="G24" i="12"/>
  <c r="F24" i="12"/>
  <c r="W23" i="12"/>
  <c r="V23" i="12"/>
  <c r="T23" i="12"/>
  <c r="S23" i="12"/>
  <c r="Q23" i="12"/>
  <c r="M23" i="12"/>
  <c r="U23" i="12" s="1"/>
  <c r="K23" i="12"/>
  <c r="G23" i="12"/>
  <c r="F23" i="12"/>
  <c r="W22" i="12"/>
  <c r="V22" i="12"/>
  <c r="T22" i="12"/>
  <c r="S22" i="12"/>
  <c r="Q22" i="12"/>
  <c r="M22" i="12"/>
  <c r="U22" i="12" s="1"/>
  <c r="K22" i="12"/>
  <c r="G22" i="12"/>
  <c r="F22" i="12"/>
  <c r="W21" i="12"/>
  <c r="V21" i="12"/>
  <c r="U21" i="12"/>
  <c r="T21" i="12"/>
  <c r="S21" i="12"/>
  <c r="Q21" i="12"/>
  <c r="W20" i="12"/>
  <c r="V20" i="12"/>
  <c r="U20" i="12"/>
  <c r="T20" i="12"/>
  <c r="S20" i="12"/>
  <c r="Q20" i="12"/>
  <c r="W19" i="12"/>
  <c r="V19" i="12"/>
  <c r="U19" i="12"/>
  <c r="T19" i="12"/>
  <c r="S19" i="12"/>
  <c r="Q19" i="12"/>
  <c r="W18" i="12"/>
  <c r="V18" i="12"/>
  <c r="U18" i="12"/>
  <c r="T18" i="12"/>
  <c r="S18" i="12"/>
  <c r="Q18" i="12"/>
  <c r="W17" i="12"/>
  <c r="V17" i="12"/>
  <c r="U17" i="12"/>
  <c r="T17" i="12"/>
  <c r="S17" i="12"/>
  <c r="Q17" i="12"/>
  <c r="W16" i="12"/>
  <c r="V16" i="12"/>
  <c r="U16" i="12"/>
  <c r="T16" i="12"/>
  <c r="S16" i="12"/>
  <c r="Q16" i="12"/>
  <c r="AA15" i="12"/>
  <c r="W15" i="12"/>
  <c r="V15" i="12"/>
  <c r="U15" i="12"/>
  <c r="T15" i="12"/>
  <c r="S15" i="12"/>
  <c r="Q15" i="12"/>
  <c r="W14" i="12"/>
  <c r="V14" i="12"/>
  <c r="U14" i="12"/>
  <c r="T14" i="12"/>
  <c r="S14" i="12"/>
  <c r="Q14" i="12"/>
  <c r="W13" i="12"/>
  <c r="O13" i="12"/>
  <c r="N13" i="12"/>
  <c r="S13" i="12" s="1"/>
  <c r="H13" i="12"/>
  <c r="E13" i="12"/>
  <c r="D13" i="12"/>
  <c r="X12" i="12"/>
  <c r="W12" i="12"/>
  <c r="V12" i="12"/>
  <c r="U12" i="12"/>
  <c r="T12" i="12"/>
  <c r="S12" i="12"/>
  <c r="Q12" i="12"/>
  <c r="Y11" i="12"/>
  <c r="X11" i="12"/>
  <c r="W11" i="12"/>
  <c r="V11" i="12"/>
  <c r="T11" i="12"/>
  <c r="S11" i="12"/>
  <c r="Q11" i="12"/>
  <c r="M11" i="12"/>
  <c r="U11" i="12" s="1"/>
  <c r="X10" i="12"/>
  <c r="W10" i="12"/>
  <c r="V10" i="12"/>
  <c r="U10" i="12"/>
  <c r="T10" i="12"/>
  <c r="S10" i="12"/>
  <c r="Q10" i="12"/>
  <c r="Q32" i="12" l="1"/>
  <c r="Q34" i="12"/>
  <c r="J61" i="12"/>
  <c r="L61" i="12" s="1"/>
  <c r="M61" i="12" s="1"/>
  <c r="N61" i="12" s="1"/>
  <c r="T13" i="12"/>
  <c r="V32" i="12"/>
  <c r="Q33" i="12"/>
  <c r="V34" i="12"/>
  <c r="Q35" i="12"/>
  <c r="S36" i="12"/>
  <c r="O45" i="12"/>
  <c r="T45" i="12" s="1"/>
  <c r="O47" i="12"/>
  <c r="V33" i="12"/>
  <c r="V35" i="12"/>
  <c r="W35" i="12"/>
  <c r="S41" i="12"/>
  <c r="O41" i="12"/>
  <c r="T59" i="12"/>
  <c r="P59" i="12"/>
  <c r="S59" i="12"/>
  <c r="T60" i="12"/>
  <c r="P60" i="12"/>
  <c r="S60" i="12"/>
  <c r="T32" i="12"/>
  <c r="T33" i="12"/>
  <c r="T34" i="12"/>
  <c r="S35" i="12"/>
  <c r="U36" i="12"/>
  <c r="S46" i="12"/>
  <c r="O46" i="12"/>
  <c r="T47" i="12"/>
  <c r="P47" i="12"/>
  <c r="S49" i="12"/>
  <c r="S55" i="12"/>
  <c r="P55" i="12"/>
  <c r="T55" i="12"/>
  <c r="S62" i="12"/>
  <c r="T62" i="12"/>
  <c r="P62" i="12"/>
  <c r="V62" i="12" s="1"/>
  <c r="S63" i="12"/>
  <c r="T63" i="12"/>
  <c r="P63" i="12"/>
  <c r="S64" i="12"/>
  <c r="T64" i="12"/>
  <c r="P64" i="12"/>
  <c r="V64" i="12" s="1"/>
  <c r="S65" i="12"/>
  <c r="T65" i="12"/>
  <c r="P65" i="12"/>
  <c r="S66" i="12"/>
  <c r="T66" i="12"/>
  <c r="P66" i="12"/>
  <c r="V66" i="12" s="1"/>
  <c r="Q36" i="12"/>
  <c r="O38" i="12"/>
  <c r="O39" i="12"/>
  <c r="O40" i="12"/>
  <c r="O42" i="12"/>
  <c r="O43" i="12"/>
  <c r="O44" i="12"/>
  <c r="P45" i="12"/>
  <c r="P49" i="12"/>
  <c r="M50" i="12"/>
  <c r="N50" i="12" s="1"/>
  <c r="P56" i="12"/>
  <c r="T56" i="12"/>
  <c r="J58" i="12"/>
  <c r="L57" i="12"/>
  <c r="V60" i="12"/>
  <c r="S61" i="12"/>
  <c r="T61" i="12"/>
  <c r="P61" i="12"/>
  <c r="U56" i="12" l="1"/>
  <c r="Q56" i="12"/>
  <c r="T39" i="12"/>
  <c r="P39" i="12"/>
  <c r="U59" i="12"/>
  <c r="Q59" i="12"/>
  <c r="V49" i="12"/>
  <c r="Q49" i="12"/>
  <c r="U49" i="12"/>
  <c r="T44" i="12"/>
  <c r="P44" i="12"/>
  <c r="T42" i="12"/>
  <c r="P42" i="12"/>
  <c r="U65" i="12"/>
  <c r="Q65" i="12"/>
  <c r="U63" i="12"/>
  <c r="Q63" i="12"/>
  <c r="U62" i="12"/>
  <c r="Q62" i="12"/>
  <c r="V56" i="12"/>
  <c r="U55" i="12"/>
  <c r="V55" i="12"/>
  <c r="Q55" i="12"/>
  <c r="T41" i="12"/>
  <c r="P41" i="12"/>
  <c r="V65" i="12"/>
  <c r="V63" i="12"/>
  <c r="U61" i="12"/>
  <c r="Q61" i="12"/>
  <c r="V59" i="12"/>
  <c r="L58" i="12"/>
  <c r="M57" i="12"/>
  <c r="T50" i="12"/>
  <c r="S50" i="12"/>
  <c r="P50" i="12"/>
  <c r="R45" i="12"/>
  <c r="U45" i="12"/>
  <c r="Q45" i="12"/>
  <c r="T43" i="12"/>
  <c r="P43" i="12"/>
  <c r="T40" i="12"/>
  <c r="P40" i="12"/>
  <c r="T38" i="12"/>
  <c r="P38" i="12"/>
  <c r="U66" i="12"/>
  <c r="Q66" i="12"/>
  <c r="U64" i="12"/>
  <c r="Q64" i="12"/>
  <c r="V61" i="12"/>
  <c r="R47" i="12"/>
  <c r="U47" i="12"/>
  <c r="Q47" i="12"/>
  <c r="T46" i="12"/>
  <c r="P46" i="12"/>
  <c r="U60" i="12"/>
  <c r="Q60" i="12"/>
  <c r="U46" i="12" l="1"/>
  <c r="Q46" i="12"/>
  <c r="R46" i="12"/>
  <c r="V47" i="12"/>
  <c r="W47" i="12"/>
  <c r="U38" i="12"/>
  <c r="Q38" i="12"/>
  <c r="R38" i="12"/>
  <c r="U40" i="12"/>
  <c r="Q40" i="12"/>
  <c r="R40" i="12"/>
  <c r="U43" i="12"/>
  <c r="Q43" i="12"/>
  <c r="R43" i="12"/>
  <c r="W45" i="12"/>
  <c r="V45" i="12"/>
  <c r="M58" i="12"/>
  <c r="N58" i="12" s="1"/>
  <c r="N57" i="12"/>
  <c r="U39" i="12"/>
  <c r="Q39" i="12"/>
  <c r="R39" i="12"/>
  <c r="V50" i="12"/>
  <c r="Q50" i="12"/>
  <c r="U50" i="12"/>
  <c r="U41" i="12"/>
  <c r="Q41" i="12"/>
  <c r="R41" i="12"/>
  <c r="U42" i="12"/>
  <c r="Q42" i="12"/>
  <c r="R42" i="12"/>
  <c r="U44" i="12"/>
  <c r="Q44" i="12"/>
  <c r="R44" i="12"/>
  <c r="W42" i="12" l="1"/>
  <c r="V42" i="12"/>
  <c r="S57" i="12"/>
  <c r="T57" i="12"/>
  <c r="P57" i="12"/>
  <c r="W43" i="12"/>
  <c r="V43" i="12"/>
  <c r="W38" i="12"/>
  <c r="V38" i="12"/>
  <c r="W44" i="12"/>
  <c r="V44" i="12"/>
  <c r="W41" i="12"/>
  <c r="V41" i="12"/>
  <c r="W39" i="12"/>
  <c r="V39" i="12"/>
  <c r="T58" i="12"/>
  <c r="P58" i="12"/>
  <c r="S58" i="12"/>
  <c r="W40" i="12"/>
  <c r="V40" i="12"/>
  <c r="W46" i="12"/>
  <c r="V46" i="12"/>
  <c r="U58" i="12" l="1"/>
  <c r="Q58" i="12"/>
  <c r="V58" i="12"/>
  <c r="U57" i="12"/>
  <c r="Q57" i="12"/>
  <c r="V57" i="12"/>
</calcChain>
</file>

<file path=xl/sharedStrings.xml><?xml version="1.0" encoding="utf-8"?>
<sst xmlns="http://schemas.openxmlformats.org/spreadsheetml/2006/main" count="229" uniqueCount="184">
  <si>
    <t>Наименование услуги</t>
  </si>
  <si>
    <t>Населенные пункты</t>
  </si>
  <si>
    <t>юридические лица</t>
  </si>
  <si>
    <t>население</t>
  </si>
  <si>
    <t>2015 год</t>
  </si>
  <si>
    <t>с 01.01.2015 по 30.06.2015</t>
  </si>
  <si>
    <t>с 01.07.2015 по 31.12.2015</t>
  </si>
  <si>
    <t>д.Шапша (газ)</t>
  </si>
  <si>
    <t>с.Цингалы (газ)</t>
  </si>
  <si>
    <t>п.Выкатной (газ)</t>
  </si>
  <si>
    <t>п.Сибирский (газ)</t>
  </si>
  <si>
    <t xml:space="preserve"> п.Луговской, с.Троица,    д.Белогорье (газ)</t>
  </si>
  <si>
    <t>сп. Красноленинский</t>
  </si>
  <si>
    <t>сп. Сибирский</t>
  </si>
  <si>
    <t>сп. Выкатной</t>
  </si>
  <si>
    <t>сп. Цингалы</t>
  </si>
  <si>
    <t>сп.Селиярово</t>
  </si>
  <si>
    <t>сп. Кышик</t>
  </si>
  <si>
    <t>п. Луговской</t>
  </si>
  <si>
    <t>сп. Селиярово</t>
  </si>
  <si>
    <t>п. Кедровый</t>
  </si>
  <si>
    <t>п. Сибирский</t>
  </si>
  <si>
    <t xml:space="preserve">п. Кирпичный </t>
  </si>
  <si>
    <t xml:space="preserve">с. Елизарово </t>
  </si>
  <si>
    <t xml:space="preserve">с. Батово </t>
  </si>
  <si>
    <t xml:space="preserve">д. Ярки </t>
  </si>
  <si>
    <t xml:space="preserve">с. Реполово </t>
  </si>
  <si>
    <t>1 228,34</t>
  </si>
  <si>
    <t>% роста</t>
  </si>
  <si>
    <t xml:space="preserve"> МП «ЖЭК-3»</t>
  </si>
  <si>
    <t>с НДС</t>
  </si>
  <si>
    <t>2016 год</t>
  </si>
  <si>
    <t>с 01.07.2016 по 31.12.2016</t>
  </si>
  <si>
    <t xml:space="preserve">Тарифы
на услуги по сбору и вывозу жидких бытовых отходов для МП «ЖЭК-3» 
</t>
  </si>
  <si>
    <t>п.Кедровый, с.Елизарово, п.Красноленинский, п.Урманный (уголь)</t>
  </si>
  <si>
    <t>с.Кышик, с.Нялинское, п.Пырьях(уголь)</t>
  </si>
  <si>
    <t>с 01.01.2016 по 29.02.2016</t>
  </si>
  <si>
    <t>с 01.03.2016 по 30.06.2016</t>
  </si>
  <si>
    <t>с.Батово (газ)</t>
  </si>
  <si>
    <t>подъем воды, водоподготовка, транспортировка воды</t>
  </si>
  <si>
    <t>подъем воды, водоподготовка</t>
  </si>
  <si>
    <t>подъем воды (техническая вода)</t>
  </si>
  <si>
    <t>подъем воды, транспортировка воды</t>
  </si>
  <si>
    <t>Тариф на водоотведение,  руб./куб. м (КОС)</t>
  </si>
  <si>
    <r>
      <t xml:space="preserve">п.Горноправдинск </t>
    </r>
    <r>
      <rPr>
        <b/>
        <sz val="10"/>
        <color theme="1"/>
        <rFont val="Times New Roman"/>
        <family val="1"/>
        <charset val="204"/>
      </rPr>
      <t>(очистка сточных вод)</t>
    </r>
  </si>
  <si>
    <r>
      <t xml:space="preserve">сп.Шапша д. Ярки, </t>
    </r>
    <r>
      <rPr>
        <b/>
        <sz val="10"/>
        <color theme="1"/>
        <rFont val="Times New Roman"/>
        <family val="1"/>
        <charset val="204"/>
      </rPr>
      <t>(прием, транспортировка, очистка сточных вод)</t>
    </r>
  </si>
  <si>
    <t>сп. Красноленинский, сп. Цингалы, сп. Сибирский (п.Сибирский)</t>
  </si>
  <si>
    <t xml:space="preserve">сп. Шапша(д.Шапша, д.Ярки) </t>
  </si>
  <si>
    <t xml:space="preserve">сп. Кедровый </t>
  </si>
  <si>
    <t xml:space="preserve">сп. Выкатной </t>
  </si>
  <si>
    <t>Приказ департамента строительства, архитектуры и ЖКХ № 563-п от 31.12.2015 г.</t>
  </si>
  <si>
    <t>сп. Нялинское (с. Нялинское)</t>
  </si>
  <si>
    <t>Тарифы на холодное водоснабжение,  руб./куб. м</t>
  </si>
  <si>
    <t>сп. Горноправдинск</t>
  </si>
  <si>
    <r>
      <t>сп Горноправдинск (</t>
    </r>
    <r>
      <rPr>
        <b/>
        <sz val="10"/>
        <color theme="1"/>
        <rFont val="Times New Roman"/>
        <family val="1"/>
        <charset val="204"/>
      </rPr>
      <t>прием, транспортировка, очистка сточных вод</t>
    </r>
    <r>
      <rPr>
        <sz val="10"/>
        <color theme="1"/>
        <rFont val="Times New Roman"/>
        <family val="1"/>
        <charset val="204"/>
      </rPr>
      <t>)</t>
    </r>
  </si>
  <si>
    <t>сп. Горноправдинск (компонент на теплоноситель (руб./м3)/компонент на тепловую энергию руб./Гкал)</t>
  </si>
  <si>
    <t>20,54/1940,98</t>
  </si>
  <si>
    <t>2017 год</t>
  </si>
  <si>
    <t>с 01.07.2017 по 31.12.2017</t>
  </si>
  <si>
    <t>с 01.01.2017 по 30.06.2017</t>
  </si>
  <si>
    <t>с 01.01.2017 г. (гр.7/гр 4)</t>
  </si>
  <si>
    <t>с 01.07.2017г. (гр8/ гр7)</t>
  </si>
  <si>
    <t>с 01.01.2017г. (гр9/гр6)</t>
  </si>
  <si>
    <t>с 01.07.2017г. (гр10/гр9)</t>
  </si>
  <si>
    <t>Приказ РСТ ХМАО - Югры № 152-нп от 06.12.2016</t>
  </si>
  <si>
    <t>Приказ РСТ ХМАО - Югры № 156-нп от 17.11.2015 (в редакции приказа № 124-нп от 15.11.2016)</t>
  </si>
  <si>
    <t>Приказ РСТ ХМАО - Югры № 136-нп от 24.11.2016</t>
  </si>
  <si>
    <t>Приказ РСТ ХМАО - Югры № 143-нп от 27.11.2014 (в редакции приказа № 135-нп от 24.11.2016)</t>
  </si>
  <si>
    <t>21,36/2018,35</t>
  </si>
  <si>
    <t>Приказ РСТ ХМАО - Югры № 164-нп от 08.12.2016</t>
  </si>
  <si>
    <t xml:space="preserve">Приказ РСТ ХМАО - Югры № 139-нп от 29.11.2016, Постановление администрации ХМР от 24.01.2017 г. № 21 </t>
  </si>
  <si>
    <t xml:space="preserve">Приказ РСТ ХМАО - Югры № 157-нп от 07.12.2016, Постановление администрации ХМР от 24.01.2017 г. № 20  </t>
  </si>
  <si>
    <t>п.Кирпичный (газ)</t>
  </si>
  <si>
    <t>с. Троица</t>
  </si>
  <si>
    <t>д. Ягурьях</t>
  </si>
  <si>
    <t>д. Белогорье</t>
  </si>
  <si>
    <t>Постановление администрации Ханты-Мансийского района от 04.04.2017 № 82</t>
  </si>
  <si>
    <t xml:space="preserve">Приложение 2 </t>
  </si>
  <si>
    <t>17,41/2290,36</t>
  </si>
  <si>
    <t>18,10/1710,47</t>
  </si>
  <si>
    <t xml:space="preserve">2018 год </t>
  </si>
  <si>
    <t xml:space="preserve">юридические лица </t>
  </si>
  <si>
    <t xml:space="preserve">население </t>
  </si>
  <si>
    <t>с 01.01.2018 по 30.06.2018</t>
  </si>
  <si>
    <t>с 01.07.2018 по 31.12.2018</t>
  </si>
  <si>
    <t>Приказ РСТ ХМАО - Югры № 118-нп от 14.11.2017</t>
  </si>
  <si>
    <t>Приказ РСТ ХМАО - Югры № 117-нп от 14.11.2017</t>
  </si>
  <si>
    <t xml:space="preserve">п. Выкатной  (руб. м3) </t>
  </si>
  <si>
    <t xml:space="preserve">Примечание (Приказы регламентирующие действие тарифов на 2017 год) </t>
  </si>
  <si>
    <t xml:space="preserve">Примечание (Приказы регламентирующие действие тарифов на 2018 год) </t>
  </si>
  <si>
    <t>Экспертное заключение к рассмотрению дела № 298-2017 (Приказ в пути )</t>
  </si>
  <si>
    <t>97,44/3497,17</t>
  </si>
  <si>
    <t xml:space="preserve">Тарифы на тепловую энергию, руб./Гкал: </t>
  </si>
  <si>
    <t xml:space="preserve">Тарифы на горячую воду </t>
  </si>
  <si>
    <t xml:space="preserve">  </t>
  </si>
  <si>
    <t xml:space="preserve">Приказ № 162-нп "Об установлении тарифов на горячую воду в закрытой системе" </t>
  </si>
  <si>
    <t>18,82/1777,61</t>
  </si>
  <si>
    <t>22,21/2097,58</t>
  </si>
  <si>
    <t xml:space="preserve">Приказ № 160-нп от 07.12.2017 год </t>
  </si>
  <si>
    <t>100,55/3600,63</t>
  </si>
  <si>
    <t xml:space="preserve">Приказ № 187 -нп от 14.12.2017 года </t>
  </si>
  <si>
    <t>Утилизация (захоронение) ТКО</t>
  </si>
  <si>
    <t xml:space="preserve">сп.Кедровый (п.Кедровый) </t>
  </si>
  <si>
    <t xml:space="preserve">сп.Кедровый (п.Елизарово) </t>
  </si>
  <si>
    <t>сп. Луговской (п.Луговской)</t>
  </si>
  <si>
    <t xml:space="preserve">сп.Нялинское (с.Нялинское) </t>
  </si>
  <si>
    <t>без НДС</t>
  </si>
  <si>
    <t>с.Тюли (уголь)</t>
  </si>
  <si>
    <t>сп.Горноправдинск</t>
  </si>
  <si>
    <t>Постановление администрации Х-М р-на № 37 от 26.01.18</t>
  </si>
  <si>
    <t xml:space="preserve">Приказ РСТ № 189 нп от 14.12.2017 года. Постановление админимтрации Х-М р-на от 28.12.2017 № 392 </t>
  </si>
  <si>
    <t>сп. Выкатной (Выкатной, Тюли)</t>
  </si>
  <si>
    <t>сп. Шапша (Шапша, ярки)</t>
  </si>
  <si>
    <t>сп. Луговской (п.Луговской, Кирпичный, Троица)</t>
  </si>
  <si>
    <t>сп. Кедровый (Кедровый, Елизарово)</t>
  </si>
  <si>
    <t>сп. Нялинское (с. Нялинское, Пырьях)</t>
  </si>
  <si>
    <t>сп. Горноправдинск (Горноправдинск, Бобровка)</t>
  </si>
  <si>
    <t>Постановление Администрации Х-М р-на ХМАО-Югры № 37 от 26.01.2018г</t>
  </si>
  <si>
    <t>118,65/4248,74</t>
  </si>
  <si>
    <t>2019 год</t>
  </si>
  <si>
    <t>с 01.01.2019 по 30.06.2019</t>
  </si>
  <si>
    <t>с 01.07.2019 по 31.12.2019</t>
  </si>
  <si>
    <t xml:space="preserve">Примечание (Приказы регламентирующие действие тарифов на 2019 год) </t>
  </si>
  <si>
    <t>Приказ РСТ ХМАО-Югры № 63-нп от 27.11.2018г</t>
  </si>
  <si>
    <t>Приказ РСТ ХМАО-Югры № 64-нп от 27.11.2018г</t>
  </si>
  <si>
    <t>18,82/1705,68</t>
  </si>
  <si>
    <t>102,52/3672,63</t>
  </si>
  <si>
    <t>123,02/4407,16</t>
  </si>
  <si>
    <t>Приказ № 80-нп от 06.12.2018г</t>
  </si>
  <si>
    <t>сп.Кышик (п.Кышик)</t>
  </si>
  <si>
    <t>19,19/1705,68</t>
  </si>
  <si>
    <t>22,58/2046,79</t>
  </si>
  <si>
    <t>23,03/2046,79</t>
  </si>
  <si>
    <t>120,66/4320,76</t>
  </si>
  <si>
    <t>Приказ РСТ ХМАО-Югры № 107-нп от 13.12.2018г.</t>
  </si>
  <si>
    <t>Приказ РСТ ХМАО-Югры № 84-нп от 11.12.2018г.</t>
  </si>
  <si>
    <t>Приказ РСТ по ХМАО-Югре № 106-нп от 13.12.2018г.</t>
  </si>
  <si>
    <t>Приказ № 146-нп  от 30.11.2017 года       Приказ РСТ № 51-нп от 06.09.18    Приказ № 15-нп от 26.03.19</t>
  </si>
  <si>
    <t>305,09/3138,87</t>
  </si>
  <si>
    <t>743,09/8310,18</t>
  </si>
  <si>
    <t>2072,14/23613,94</t>
  </si>
  <si>
    <t>Приказ № 15-нп от 26.03.2019г</t>
  </si>
  <si>
    <t>859,08/10027,92</t>
  </si>
  <si>
    <t>1210,83/13889,64</t>
  </si>
  <si>
    <t>932,54/10516,50</t>
  </si>
  <si>
    <t xml:space="preserve">Информация по действующим тарифам на территории Ханты-Мансийского района на 2020 год </t>
  </si>
  <si>
    <t>2020 год</t>
  </si>
  <si>
    <t>с 01.01.2020 по 30.06.2020</t>
  </si>
  <si>
    <t>с 01.07.2020 по 31.12.2020</t>
  </si>
  <si>
    <r>
      <t>сп Шапша (д. Ярки),  сп Луговской (п. Кирпичный),   сп Нялинское, сп Цингалы</t>
    </r>
    <r>
      <rPr>
        <b/>
        <sz val="10"/>
        <color theme="1"/>
        <rFont val="Times New Roman"/>
        <family val="1"/>
        <charset val="204"/>
      </rPr>
      <t xml:space="preserve"> (очистка сточных вод)</t>
    </r>
  </si>
  <si>
    <t>247,89/2550,39</t>
  </si>
  <si>
    <t>56-нп от 16.07.2019г</t>
  </si>
  <si>
    <t>706,88/7971,72</t>
  </si>
  <si>
    <t>Тарифы 
на услугу по сбору и вывозу ТБО</t>
  </si>
  <si>
    <t>Ханты-Мансийский р-н</t>
  </si>
  <si>
    <t>Постановление Администрации Ханты-Мансийского р-на № 12 от 17.01.2019г</t>
  </si>
  <si>
    <t>ПЭО</t>
  </si>
  <si>
    <t>Масгутова Л.А.</t>
  </si>
  <si>
    <t xml:space="preserve">Примечание (Приказы регламентирующие действие тарифов на 2020 год) </t>
  </si>
  <si>
    <t>Приказ РСТ ХМАО-Югры № 90-нп от 19.11.2019г</t>
  </si>
  <si>
    <t>Приказ РСТ ХМАО-Югры № 85-нп от 14.11.2019г.</t>
  </si>
  <si>
    <t>№86-нп от 14.11.19г.</t>
  </si>
  <si>
    <t>Приказ РСТ  № 85-нп от 14.11.2019г.</t>
  </si>
  <si>
    <t>750,10/8755,81</t>
  </si>
  <si>
    <t>750,10/8755,79</t>
  </si>
  <si>
    <t>230,60/2372,51</t>
  </si>
  <si>
    <t>561,44/6278,71</t>
  </si>
  <si>
    <t>1980,65/22571,33</t>
  </si>
  <si>
    <t>1208,59/13863,99</t>
  </si>
  <si>
    <t>829,82/9358,08</t>
  </si>
  <si>
    <r>
      <t xml:space="preserve">сп. Горноправдинск </t>
    </r>
    <r>
      <rPr>
        <sz val="10"/>
        <color theme="1"/>
        <rFont val="Times New Roman"/>
        <family val="1"/>
        <charset val="204"/>
      </rPr>
      <t>(подъем, водоподготовка, транспортировка воды)</t>
    </r>
  </si>
  <si>
    <r>
      <t xml:space="preserve">сп. Горноправдинск </t>
    </r>
    <r>
      <rPr>
        <sz val="10"/>
        <color theme="1"/>
        <rFont val="Times New Roman"/>
        <family val="1"/>
        <charset val="204"/>
      </rPr>
      <t>(подъем воды, водлоподготовка)</t>
    </r>
  </si>
  <si>
    <r>
      <t xml:space="preserve">Тариф на услуги по доставке (подвозу) питьевой воды 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(подъем, водоподготовка, транспортировка воды автомобильным транспортом)</t>
    </r>
  </si>
  <si>
    <r>
      <t xml:space="preserve">сп. Цингалы    </t>
    </r>
    <r>
      <rPr>
        <b/>
        <sz val="10"/>
        <color theme="1"/>
        <rFont val="Times New Roman"/>
        <family val="1"/>
        <charset val="204"/>
      </rPr>
      <t>(прием, транспортировка, очистка сточных вод)</t>
    </r>
  </si>
  <si>
    <t>19,19/1678,34</t>
  </si>
  <si>
    <t>19,86/1678,4</t>
  </si>
  <si>
    <t>102,52/3250,88</t>
  </si>
  <si>
    <t>106,11/3250,88</t>
  </si>
  <si>
    <t>23,03/2014,01</t>
  </si>
  <si>
    <t>23,83/2014,01</t>
  </si>
  <si>
    <t>123,02/3901,06</t>
  </si>
  <si>
    <t>127,33/3901,06</t>
  </si>
  <si>
    <t>Приказ № 122-нп от 05.12.19</t>
  </si>
  <si>
    <t>Приказ РСТ по ХМАО-Югре № 138-нп от 12.12.2019г.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</si>
</sst>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rgb="FFFF000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rgb="FFFFFF00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5">
    <xf numFmtId="0" fontId="0" fillId="0" borderId="0" xfId="0"/>
    <xf numFmtId="4" fontId="3" fillId="2" borderId="1" xfId="0" applyNumberFormat="1" applyFont="1" applyFill="1" applyBorder="1" applyAlignment="1">
      <alignment horizontal="right" vertical="top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2" borderId="9" xfId="0" applyNumberFormat="1" applyFont="1" applyFill="1" applyBorder="1" applyAlignment="1">
      <alignment horizontal="right" vertical="top" wrapText="1"/>
    </xf>
    <xf numFmtId="4" fontId="3" fillId="2" borderId="14" xfId="0" applyNumberFormat="1" applyFont="1" applyFill="1" applyBorder="1" applyAlignment="1">
      <alignment horizontal="right" vertical="center" wrapText="1"/>
    </xf>
    <xf numFmtId="4" fontId="3" fillId="2" borderId="26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right" vertical="center" wrapText="1"/>
    </xf>
    <xf numFmtId="4" fontId="3" fillId="2" borderId="26" xfId="0" applyNumberFormat="1" applyFont="1" applyFill="1" applyBorder="1" applyAlignment="1">
      <alignment horizontal="right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4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right" vertical="center" wrapText="1"/>
    </xf>
    <xf numFmtId="4" fontId="11" fillId="2" borderId="2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4" fillId="2" borderId="20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2" fontId="3" fillId="2" borderId="32" xfId="0" applyNumberFormat="1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2" fontId="3" fillId="2" borderId="40" xfId="0" applyNumberFormat="1" applyFont="1" applyFill="1" applyBorder="1" applyAlignment="1">
      <alignment horizontal="center" vertical="center" wrapText="1"/>
    </xf>
    <xf numFmtId="2" fontId="3" fillId="2" borderId="41" xfId="0" applyNumberFormat="1" applyFont="1" applyFill="1" applyBorder="1" applyAlignment="1">
      <alignment horizontal="center" vertical="center" wrapText="1"/>
    </xf>
    <xf numFmtId="2" fontId="3" fillId="2" borderId="42" xfId="0" applyNumberFormat="1" applyFont="1" applyFill="1" applyBorder="1" applyAlignment="1">
      <alignment horizontal="center" vertical="center" wrapText="1"/>
    </xf>
    <xf numFmtId="2" fontId="3" fillId="2" borderId="45" xfId="0" applyNumberFormat="1" applyFont="1" applyFill="1" applyBorder="1" applyAlignment="1">
      <alignment horizontal="center" vertical="center" wrapText="1"/>
    </xf>
    <xf numFmtId="2" fontId="3" fillId="2" borderId="47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27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0" fontId="15" fillId="2" borderId="50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0" fontId="15" fillId="2" borderId="59" xfId="0" applyFont="1" applyFill="1" applyBorder="1" applyAlignment="1">
      <alignment horizontal="center" vertical="center" wrapText="1"/>
    </xf>
    <xf numFmtId="0" fontId="15" fillId="2" borderId="42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2" fontId="3" fillId="2" borderId="40" xfId="0" applyNumberFormat="1" applyFont="1" applyFill="1" applyBorder="1" applyAlignment="1">
      <alignment horizontal="center" vertical="center" wrapText="1"/>
    </xf>
    <xf numFmtId="2" fontId="3" fillId="2" borderId="41" xfId="0" applyNumberFormat="1" applyFont="1" applyFill="1" applyBorder="1" applyAlignment="1">
      <alignment horizontal="center" vertical="center" wrapText="1"/>
    </xf>
    <xf numFmtId="2" fontId="3" fillId="2" borderId="42" xfId="0" applyNumberFormat="1" applyFont="1" applyFill="1" applyBorder="1" applyAlignment="1">
      <alignment horizontal="center" vertical="center" wrapText="1"/>
    </xf>
    <xf numFmtId="2" fontId="3" fillId="2" borderId="44" xfId="0" applyNumberFormat="1" applyFont="1" applyFill="1" applyBorder="1" applyAlignment="1">
      <alignment horizontal="center" vertical="center" wrapText="1"/>
    </xf>
    <xf numFmtId="2" fontId="3" fillId="2" borderId="45" xfId="0" applyNumberFormat="1" applyFont="1" applyFill="1" applyBorder="1" applyAlignment="1">
      <alignment horizontal="center" vertical="center" wrapText="1"/>
    </xf>
    <xf numFmtId="2" fontId="3" fillId="2" borderId="47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4" fontId="3" fillId="2" borderId="9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8" fillId="2" borderId="0" xfId="0" applyFont="1" applyFill="1"/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2" fillId="2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13" fillId="2" borderId="58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top" wrapText="1"/>
    </xf>
    <xf numFmtId="4" fontId="3" fillId="2" borderId="9" xfId="0" applyNumberFormat="1" applyFont="1" applyFill="1" applyBorder="1"/>
    <xf numFmtId="4" fontId="2" fillId="2" borderId="9" xfId="0" applyNumberFormat="1" applyFont="1" applyFill="1" applyBorder="1" applyAlignment="1">
      <alignment horizontal="right" vertical="center" wrapText="1"/>
    </xf>
    <xf numFmtId="4" fontId="3" fillId="2" borderId="9" xfId="0" applyNumberFormat="1" applyFont="1" applyFill="1" applyBorder="1" applyAlignment="1">
      <alignment vertical="center" wrapText="1"/>
    </xf>
    <xf numFmtId="4" fontId="2" fillId="2" borderId="9" xfId="0" applyNumberFormat="1" applyFont="1" applyFill="1" applyBorder="1" applyAlignment="1">
      <alignment vertical="center" wrapText="1"/>
    </xf>
    <xf numFmtId="4" fontId="3" fillId="2" borderId="10" xfId="0" applyNumberFormat="1" applyFont="1" applyFill="1" applyBorder="1" applyAlignment="1">
      <alignment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top" wrapText="1"/>
    </xf>
    <xf numFmtId="4" fontId="3" fillId="2" borderId="1" xfId="0" applyNumberFormat="1" applyFont="1" applyFill="1" applyBorder="1"/>
    <xf numFmtId="4" fontId="3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4" fontId="3" fillId="2" borderId="12" xfId="0" applyNumberFormat="1" applyFont="1" applyFill="1" applyBorder="1" applyAlignment="1">
      <alignment vertical="center" wrapText="1"/>
    </xf>
    <xf numFmtId="0" fontId="3" fillId="2" borderId="41" xfId="0" applyFont="1" applyFill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vertical="center" wrapText="1"/>
    </xf>
    <xf numFmtId="4" fontId="3" fillId="2" borderId="12" xfId="0" applyNumberFormat="1" applyFont="1" applyFill="1" applyBorder="1" applyAlignment="1">
      <alignment horizontal="right" vertical="top" wrapText="1"/>
    </xf>
    <xf numFmtId="4" fontId="3" fillId="2" borderId="1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horizontal="left" vertical="top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/>
    </xf>
    <xf numFmtId="4" fontId="2" fillId="2" borderId="14" xfId="0" applyNumberFormat="1" applyFont="1" applyFill="1" applyBorder="1" applyAlignment="1">
      <alignment horizontal="right" vertical="center" wrapText="1"/>
    </xf>
    <xf numFmtId="4" fontId="3" fillId="2" borderId="14" xfId="0" applyNumberFormat="1" applyFont="1" applyFill="1" applyBorder="1" applyAlignment="1">
      <alignment vertical="center" wrapText="1"/>
    </xf>
    <xf numFmtId="4" fontId="2" fillId="2" borderId="14" xfId="0" applyNumberFormat="1" applyFont="1" applyFill="1" applyBorder="1" applyAlignment="1">
      <alignment vertical="center" wrapText="1"/>
    </xf>
    <xf numFmtId="4" fontId="3" fillId="2" borderId="15" xfId="0" applyNumberFormat="1" applyFont="1" applyFill="1" applyBorder="1" applyAlignment="1">
      <alignment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center" wrapText="1"/>
    </xf>
    <xf numFmtId="4" fontId="3" fillId="2" borderId="46" xfId="0" applyNumberFormat="1" applyFont="1" applyFill="1" applyBorder="1" applyAlignment="1">
      <alignment horizontal="center" vertical="center" wrapText="1"/>
    </xf>
    <xf numFmtId="4" fontId="3" fillId="2" borderId="46" xfId="0" applyNumberFormat="1" applyFont="1" applyFill="1" applyBorder="1" applyAlignment="1">
      <alignment horizontal="center" vertical="center"/>
    </xf>
    <xf numFmtId="4" fontId="3" fillId="2" borderId="46" xfId="0" applyNumberFormat="1" applyFont="1" applyFill="1" applyBorder="1" applyAlignment="1">
      <alignment horizontal="right" vertical="center" wrapText="1"/>
    </xf>
    <xf numFmtId="4" fontId="2" fillId="2" borderId="46" xfId="0" applyNumberFormat="1" applyFont="1" applyFill="1" applyBorder="1" applyAlignment="1">
      <alignment horizontal="right" vertical="center" wrapText="1"/>
    </xf>
    <xf numFmtId="4" fontId="3" fillId="2" borderId="46" xfId="0" applyNumberFormat="1" applyFont="1" applyFill="1" applyBorder="1" applyAlignment="1">
      <alignment vertical="center" wrapText="1"/>
    </xf>
    <xf numFmtId="4" fontId="2" fillId="2" borderId="46" xfId="0" applyNumberFormat="1" applyFont="1" applyFill="1" applyBorder="1" applyAlignment="1">
      <alignment vertical="center" wrapText="1"/>
    </xf>
    <xf numFmtId="4" fontId="3" fillId="2" borderId="17" xfId="0" applyNumberFormat="1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vertical="center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right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wrapText="1"/>
    </xf>
    <xf numFmtId="4" fontId="2" fillId="2" borderId="12" xfId="0" applyNumberFormat="1" applyFont="1" applyFill="1" applyBorder="1" applyAlignment="1">
      <alignment horizontal="right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4" fontId="3" fillId="2" borderId="19" xfId="0" applyNumberFormat="1" applyFont="1" applyFill="1" applyBorder="1" applyAlignment="1">
      <alignment horizontal="center" vertical="center" wrapText="1"/>
    </xf>
    <xf numFmtId="4" fontId="2" fillId="2" borderId="19" xfId="0" applyNumberFormat="1" applyFont="1" applyFill="1" applyBorder="1" applyAlignment="1">
      <alignment horizontal="right" vertical="center" wrapText="1"/>
    </xf>
    <xf numFmtId="4" fontId="2" fillId="2" borderId="22" xfId="0" applyNumberFormat="1" applyFont="1" applyFill="1" applyBorder="1" applyAlignment="1">
      <alignment horizontal="right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wrapText="1"/>
    </xf>
    <xf numFmtId="2" fontId="3" fillId="2" borderId="14" xfId="0" applyNumberFormat="1" applyFont="1" applyFill="1" applyBorder="1" applyAlignment="1">
      <alignment horizontal="center" vertical="center"/>
    </xf>
    <xf numFmtId="4" fontId="2" fillId="2" borderId="15" xfId="0" applyNumberFormat="1" applyFont="1" applyFill="1" applyBorder="1" applyAlignment="1">
      <alignment horizontal="right" vertical="center" wrapText="1"/>
    </xf>
    <xf numFmtId="0" fontId="14" fillId="2" borderId="42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right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3" fillId="2" borderId="60" xfId="0" applyFont="1" applyFill="1" applyBorder="1" applyAlignment="1">
      <alignment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2" fontId="3" fillId="2" borderId="61" xfId="0" applyNumberFormat="1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vertical="center" wrapText="1"/>
    </xf>
    <xf numFmtId="4" fontId="3" fillId="2" borderId="26" xfId="0" applyNumberFormat="1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/>
    </xf>
    <xf numFmtId="4" fontId="11" fillId="2" borderId="4" xfId="0" applyNumberFormat="1" applyFont="1" applyFill="1" applyBorder="1" applyAlignment="1">
      <alignment horizontal="center" vertical="center" wrapText="1"/>
    </xf>
    <xf numFmtId="4" fontId="3" fillId="2" borderId="33" xfId="0" applyNumberFormat="1" applyFont="1" applyFill="1" applyBorder="1" applyAlignment="1">
      <alignment horizontal="center" vertical="center" wrapText="1"/>
    </xf>
    <xf numFmtId="0" fontId="3" fillId="2" borderId="63" xfId="0" applyFont="1" applyFill="1" applyBorder="1" applyAlignment="1">
      <alignment horizontal="center" vertical="center" wrapText="1"/>
    </xf>
    <xf numFmtId="0" fontId="14" fillId="2" borderId="50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 wrapText="1"/>
    </xf>
    <xf numFmtId="0" fontId="3" fillId="2" borderId="64" xfId="0" applyFont="1" applyFill="1" applyBorder="1" applyAlignment="1">
      <alignment horizontal="center" vertical="center" wrapText="1"/>
    </xf>
    <xf numFmtId="0" fontId="14" fillId="2" borderId="59" xfId="0" applyFont="1" applyFill="1" applyBorder="1" applyAlignment="1">
      <alignment horizontal="center" vertical="center" wrapText="1"/>
    </xf>
    <xf numFmtId="2" fontId="14" fillId="2" borderId="41" xfId="0" applyNumberFormat="1" applyFont="1" applyFill="1" applyBorder="1" applyAlignment="1">
      <alignment horizontal="center" vertical="center" wrapText="1"/>
    </xf>
    <xf numFmtId="2" fontId="15" fillId="2" borderId="41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4" fontId="11" fillId="2" borderId="14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0" fontId="3" fillId="2" borderId="65" xfId="0" applyFont="1" applyFill="1" applyBorder="1" applyAlignment="1">
      <alignment horizontal="center" vertical="center" wrapText="1"/>
    </xf>
    <xf numFmtId="0" fontId="14" fillId="2" borderId="42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vertical="center" wrapText="1"/>
    </xf>
    <xf numFmtId="0" fontId="3" fillId="2" borderId="46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0" fillId="2" borderId="53" xfId="0" applyFill="1" applyBorder="1" applyAlignment="1">
      <alignment horizontal="center" vertical="center" wrapText="1"/>
    </xf>
    <xf numFmtId="0" fontId="3" fillId="2" borderId="24" xfId="0" applyFont="1" applyFill="1" applyBorder="1" applyAlignment="1">
      <alignment vertical="top" wrapText="1"/>
    </xf>
    <xf numFmtId="0" fontId="3" fillId="2" borderId="50" xfId="0" applyFont="1" applyFill="1" applyBorder="1" applyAlignment="1">
      <alignment horizontal="center" vertical="center" wrapText="1"/>
    </xf>
    <xf numFmtId="0" fontId="11" fillId="2" borderId="5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top" wrapText="1"/>
    </xf>
    <xf numFmtId="0" fontId="3" fillId="2" borderId="53" xfId="0" applyFont="1" applyFill="1" applyBorder="1" applyAlignment="1">
      <alignment horizontal="center" vertical="center" wrapText="1"/>
    </xf>
    <xf numFmtId="0" fontId="11" fillId="2" borderId="53" xfId="0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vertical="top" wrapText="1"/>
    </xf>
    <xf numFmtId="4" fontId="3" fillId="2" borderId="14" xfId="0" applyNumberFormat="1" applyFont="1" applyFill="1" applyBorder="1" applyAlignment="1">
      <alignment horizontal="right" vertical="top" wrapText="1"/>
    </xf>
    <xf numFmtId="0" fontId="0" fillId="2" borderId="51" xfId="0" applyFill="1" applyBorder="1" applyAlignment="1">
      <alignment horizontal="center" vertical="center" wrapText="1"/>
    </xf>
    <xf numFmtId="0" fontId="3" fillId="2" borderId="25" xfId="0" applyFont="1" applyFill="1" applyBorder="1" applyAlignment="1">
      <alignment vertical="top" wrapText="1"/>
    </xf>
    <xf numFmtId="4" fontId="3" fillId="2" borderId="26" xfId="0" applyNumberFormat="1" applyFont="1" applyFill="1" applyBorder="1" applyAlignment="1">
      <alignment horizontal="right" vertical="top" wrapText="1"/>
    </xf>
    <xf numFmtId="0" fontId="3" fillId="2" borderId="26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left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right" vertical="top" wrapText="1"/>
    </xf>
    <xf numFmtId="0" fontId="5" fillId="2" borderId="6" xfId="0" applyFont="1" applyFill="1" applyBorder="1" applyAlignment="1">
      <alignment vertical="top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top" wrapText="1"/>
    </xf>
    <xf numFmtId="0" fontId="5" fillId="2" borderId="30" xfId="0" applyFont="1" applyFill="1" applyBorder="1" applyAlignment="1">
      <alignment vertical="top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 vertical="top" wrapText="1"/>
    </xf>
    <xf numFmtId="4" fontId="2" fillId="2" borderId="2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1" fillId="2" borderId="48" xfId="0" applyFont="1" applyFill="1" applyBorder="1"/>
    <xf numFmtId="0" fontId="0" fillId="2" borderId="54" xfId="0" applyFill="1" applyBorder="1"/>
    <xf numFmtId="0" fontId="0" fillId="2" borderId="46" xfId="0" applyFill="1" applyBorder="1"/>
    <xf numFmtId="4" fontId="12" fillId="2" borderId="46" xfId="0" applyNumberFormat="1" applyFont="1" applyFill="1" applyBorder="1" applyAlignment="1">
      <alignment horizontal="center"/>
    </xf>
    <xf numFmtId="4" fontId="1" fillId="2" borderId="46" xfId="0" applyNumberFormat="1" applyFont="1" applyFill="1" applyBorder="1" applyAlignment="1">
      <alignment horizontal="center"/>
    </xf>
    <xf numFmtId="0" fontId="1" fillId="2" borderId="46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" fillId="2" borderId="30" xfId="0" applyFont="1" applyFill="1" applyBorder="1"/>
    <xf numFmtId="0" fontId="0" fillId="2" borderId="0" xfId="0" applyFill="1" applyBorder="1"/>
    <xf numFmtId="0" fontId="0" fillId="2" borderId="2" xfId="0" applyFill="1" applyBorder="1"/>
    <xf numFmtId="4" fontId="12" fillId="2" borderId="2" xfId="0" applyNumberFormat="1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/>
    <xf numFmtId="0" fontId="0" fillId="2" borderId="55" xfId="0" applyFill="1" applyBorder="1"/>
    <xf numFmtId="0" fontId="0" fillId="2" borderId="14" xfId="0" applyFill="1" applyBorder="1"/>
    <xf numFmtId="4" fontId="12" fillId="2" borderId="14" xfId="0" applyNumberFormat="1" applyFont="1" applyFill="1" applyBorder="1" applyAlignment="1">
      <alignment horizontal="center"/>
    </xf>
    <xf numFmtId="4" fontId="1" fillId="2" borderId="14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2" fontId="3" fillId="2" borderId="26" xfId="0" applyNumberFormat="1" applyFont="1" applyFill="1" applyBorder="1" applyAlignment="1">
      <alignment horizontal="center" vertical="center"/>
    </xf>
    <xf numFmtId="2" fontId="3" fillId="2" borderId="27" xfId="0" applyNumberFormat="1" applyFont="1" applyFill="1" applyBorder="1" applyAlignment="1">
      <alignment horizontal="center" vertical="center" wrapText="1"/>
    </xf>
    <xf numFmtId="2" fontId="3" fillId="2" borderId="38" xfId="0" applyNumberFormat="1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top"/>
    </xf>
    <xf numFmtId="0" fontId="3" fillId="2" borderId="28" xfId="0" applyFont="1" applyFill="1" applyBorder="1" applyAlignment="1">
      <alignment horizontal="left" vertical="top" wrapText="1"/>
    </xf>
    <xf numFmtId="4" fontId="3" fillId="2" borderId="26" xfId="0" applyNumberFormat="1" applyFont="1" applyFill="1" applyBorder="1" applyAlignment="1">
      <alignment horizontal="center" vertical="center"/>
    </xf>
    <xf numFmtId="4" fontId="2" fillId="2" borderId="26" xfId="0" applyNumberFormat="1" applyFont="1" applyFill="1" applyBorder="1" applyAlignment="1">
      <alignment horizontal="right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3" fillId="2" borderId="66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4" fontId="3" fillId="2" borderId="51" xfId="0" applyNumberFormat="1" applyFont="1" applyFill="1" applyBorder="1" applyAlignment="1">
      <alignment horizontal="center" vertical="center" wrapText="1"/>
    </xf>
    <xf numFmtId="4" fontId="11" fillId="2" borderId="51" xfId="0" applyNumberFormat="1" applyFont="1" applyFill="1" applyBorder="1" applyAlignment="1">
      <alignment horizontal="center" vertical="center" wrapText="1"/>
    </xf>
    <xf numFmtId="0" fontId="1" fillId="2" borderId="5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AM76"/>
  <sheetViews>
    <sheetView tabSelected="1" view="pageBreakPreview" zoomScale="90" zoomScaleNormal="100" zoomScaleSheetLayoutView="90" workbookViewId="0">
      <pane xSplit="3" ySplit="9" topLeftCell="AC21" activePane="bottomRight" state="frozen"/>
      <selection pane="topRight" activeCell="D1" sqref="D1"/>
      <selection pane="bottomLeft" activeCell="A10" sqref="A10"/>
      <selection pane="bottomRight" activeCell="C78" sqref="C78"/>
    </sheetView>
  </sheetViews>
  <sheetFormatPr defaultRowHeight="15" outlineLevelCol="2" x14ac:dyDescent="0.25"/>
  <cols>
    <col min="1" max="1" width="3" style="64" customWidth="1"/>
    <col min="2" max="2" width="18.28515625" style="64" customWidth="1"/>
    <col min="3" max="3" width="39.5703125" style="64" bestFit="1" customWidth="1"/>
    <col min="4" max="4" width="10.7109375" style="64" hidden="1" customWidth="1" outlineLevel="1"/>
    <col min="5" max="5" width="10.85546875" style="64" hidden="1" customWidth="1" outlineLevel="1"/>
    <col min="6" max="6" width="10" style="64" hidden="1" customWidth="1" outlineLevel="1"/>
    <col min="7" max="7" width="11" style="64" hidden="1" customWidth="1" outlineLevel="1"/>
    <col min="8" max="9" width="11.140625" style="64" hidden="1" customWidth="1" outlineLevel="1"/>
    <col min="10" max="10" width="11" style="64" hidden="1" customWidth="1" outlineLevel="1"/>
    <col min="11" max="12" width="10.5703125" style="64" hidden="1" customWidth="1" outlineLevel="1"/>
    <col min="13" max="13" width="12.42578125" style="64" hidden="1" customWidth="1" outlineLevel="1"/>
    <col min="14" max="14" width="18.28515625" style="64" hidden="1" customWidth="1" outlineLevel="1"/>
    <col min="15" max="16" width="15.140625" style="64" hidden="1" customWidth="1" outlineLevel="1"/>
    <col min="17" max="17" width="11.85546875" style="64" hidden="1" customWidth="1" outlineLevel="2"/>
    <col min="18" max="18" width="14" style="64" hidden="1" customWidth="1" outlineLevel="2"/>
    <col min="19" max="19" width="13.140625" style="64" hidden="1" customWidth="1" outlineLevel="2"/>
    <col min="20" max="20" width="12.7109375" style="64" hidden="1" customWidth="1" outlineLevel="2"/>
    <col min="21" max="21" width="13.42578125" style="64" hidden="1" customWidth="1" outlineLevel="2"/>
    <col min="22" max="23" width="12" style="64" hidden="1" customWidth="1" outlineLevel="2"/>
    <col min="24" max="24" width="16" style="64" hidden="1" customWidth="1" collapsed="1"/>
    <col min="25" max="25" width="14.7109375" style="64" hidden="1" customWidth="1"/>
    <col min="26" max="26" width="15" style="64" hidden="1" customWidth="1"/>
    <col min="27" max="27" width="15.140625" style="64" hidden="1" customWidth="1"/>
    <col min="28" max="28" width="18" style="16" hidden="1" customWidth="1"/>
    <col min="29" max="29" width="14.7109375" style="16" customWidth="1"/>
    <col min="30" max="32" width="13.85546875" style="16" customWidth="1"/>
    <col min="33" max="33" width="15.28515625" style="16" customWidth="1"/>
    <col min="34" max="36" width="13.85546875" style="16" customWidth="1"/>
    <col min="37" max="37" width="19.42578125" style="65" hidden="1" customWidth="1"/>
    <col min="38" max="38" width="17.7109375" style="64" hidden="1" customWidth="1"/>
    <col min="39" max="39" width="17.7109375" style="64" customWidth="1"/>
    <col min="40" max="16384" width="9.140625" style="64"/>
  </cols>
  <sheetData>
    <row r="1" spans="2:39" ht="4.5" hidden="1" customHeight="1" x14ac:dyDescent="0.25">
      <c r="AB1" s="15" t="s">
        <v>77</v>
      </c>
      <c r="AC1" s="15"/>
      <c r="AD1" s="15"/>
      <c r="AE1" s="15"/>
      <c r="AF1" s="15"/>
      <c r="AG1" s="15"/>
      <c r="AH1" s="15"/>
      <c r="AI1" s="15"/>
      <c r="AJ1" s="15"/>
    </row>
    <row r="2" spans="2:39" hidden="1" x14ac:dyDescent="0.25">
      <c r="AB2" s="15"/>
      <c r="AC2" s="15"/>
      <c r="AD2" s="15"/>
      <c r="AE2" s="15"/>
      <c r="AF2" s="15"/>
      <c r="AG2" s="15"/>
      <c r="AH2" s="15"/>
      <c r="AI2" s="15"/>
      <c r="AJ2" s="15"/>
    </row>
    <row r="3" spans="2:39" ht="16.5" x14ac:dyDescent="0.25">
      <c r="B3" s="66" t="s">
        <v>145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</row>
    <row r="4" spans="2:39" ht="3.75" customHeight="1" thickBot="1" x14ac:dyDescent="0.3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V4" s="68" t="s">
        <v>30</v>
      </c>
      <c r="W4" s="68"/>
      <c r="X4" s="68"/>
      <c r="Y4" s="68"/>
      <c r="Z4" s="68"/>
      <c r="AA4" s="68"/>
    </row>
    <row r="5" spans="2:39" x14ac:dyDescent="0.25">
      <c r="B5" s="69" t="s">
        <v>0</v>
      </c>
      <c r="C5" s="70" t="s">
        <v>1</v>
      </c>
      <c r="D5" s="70" t="s">
        <v>4</v>
      </c>
      <c r="E5" s="70"/>
      <c r="F5" s="70"/>
      <c r="G5" s="70"/>
      <c r="H5" s="70" t="s">
        <v>31</v>
      </c>
      <c r="I5" s="70"/>
      <c r="J5" s="70"/>
      <c r="K5" s="70"/>
      <c r="L5" s="70"/>
      <c r="M5" s="70"/>
      <c r="N5" s="70" t="s">
        <v>57</v>
      </c>
      <c r="O5" s="70"/>
      <c r="P5" s="70"/>
      <c r="Q5" s="70"/>
      <c r="R5" s="70"/>
      <c r="S5" s="70" t="s">
        <v>28</v>
      </c>
      <c r="T5" s="70"/>
      <c r="U5" s="70"/>
      <c r="V5" s="70"/>
      <c r="W5" s="71"/>
      <c r="X5" s="70" t="s">
        <v>80</v>
      </c>
      <c r="Y5" s="70"/>
      <c r="Z5" s="70"/>
      <c r="AA5" s="70"/>
      <c r="AB5" s="72" t="s">
        <v>88</v>
      </c>
      <c r="AC5" s="73" t="s">
        <v>119</v>
      </c>
      <c r="AD5" s="74"/>
      <c r="AE5" s="74"/>
      <c r="AF5" s="75"/>
      <c r="AG5" s="73" t="s">
        <v>146</v>
      </c>
      <c r="AH5" s="74"/>
      <c r="AI5" s="74"/>
      <c r="AJ5" s="75"/>
      <c r="AK5" s="76" t="s">
        <v>89</v>
      </c>
      <c r="AL5" s="76" t="s">
        <v>122</v>
      </c>
      <c r="AM5" s="76" t="s">
        <v>158</v>
      </c>
    </row>
    <row r="6" spans="2:39" x14ac:dyDescent="0.25">
      <c r="B6" s="77"/>
      <c r="C6" s="78"/>
      <c r="D6" s="79" t="s">
        <v>2</v>
      </c>
      <c r="E6" s="79"/>
      <c r="F6" s="79" t="s">
        <v>3</v>
      </c>
      <c r="G6" s="79"/>
      <c r="H6" s="79" t="s">
        <v>2</v>
      </c>
      <c r="I6" s="79"/>
      <c r="J6" s="79"/>
      <c r="K6" s="79" t="s">
        <v>3</v>
      </c>
      <c r="L6" s="79"/>
      <c r="M6" s="79"/>
      <c r="N6" s="79" t="s">
        <v>2</v>
      </c>
      <c r="O6" s="79"/>
      <c r="P6" s="79" t="s">
        <v>3</v>
      </c>
      <c r="Q6" s="79"/>
      <c r="R6" s="79"/>
      <c r="S6" s="79" t="s">
        <v>2</v>
      </c>
      <c r="T6" s="79"/>
      <c r="U6" s="79" t="s">
        <v>3</v>
      </c>
      <c r="V6" s="79"/>
      <c r="W6" s="80"/>
      <c r="X6" s="79" t="s">
        <v>81</v>
      </c>
      <c r="Y6" s="79"/>
      <c r="Z6" s="79" t="s">
        <v>82</v>
      </c>
      <c r="AA6" s="79"/>
      <c r="AB6" s="81"/>
      <c r="AC6" s="82" t="s">
        <v>2</v>
      </c>
      <c r="AD6" s="83"/>
      <c r="AE6" s="82" t="s">
        <v>3</v>
      </c>
      <c r="AF6" s="83"/>
      <c r="AG6" s="82" t="s">
        <v>2</v>
      </c>
      <c r="AH6" s="83"/>
      <c r="AI6" s="82" t="s">
        <v>3</v>
      </c>
      <c r="AJ6" s="83"/>
      <c r="AK6" s="84"/>
      <c r="AL6" s="84"/>
      <c r="AM6" s="84"/>
    </row>
    <row r="7" spans="2:39" ht="36" customHeight="1" thickBot="1" x14ac:dyDescent="0.3">
      <c r="B7" s="85"/>
      <c r="C7" s="86"/>
      <c r="D7" s="87" t="s">
        <v>5</v>
      </c>
      <c r="E7" s="87" t="s">
        <v>6</v>
      </c>
      <c r="F7" s="87" t="s">
        <v>5</v>
      </c>
      <c r="G7" s="87" t="s">
        <v>6</v>
      </c>
      <c r="H7" s="87" t="s">
        <v>36</v>
      </c>
      <c r="I7" s="87" t="s">
        <v>37</v>
      </c>
      <c r="J7" s="87" t="s">
        <v>32</v>
      </c>
      <c r="K7" s="87" t="s">
        <v>36</v>
      </c>
      <c r="L7" s="87" t="s">
        <v>37</v>
      </c>
      <c r="M7" s="87" t="s">
        <v>32</v>
      </c>
      <c r="N7" s="87" t="s">
        <v>59</v>
      </c>
      <c r="O7" s="87" t="s">
        <v>58</v>
      </c>
      <c r="P7" s="87" t="s">
        <v>59</v>
      </c>
      <c r="Q7" s="87" t="s">
        <v>106</v>
      </c>
      <c r="R7" s="87" t="s">
        <v>58</v>
      </c>
      <c r="S7" s="87" t="s">
        <v>60</v>
      </c>
      <c r="T7" s="87" t="s">
        <v>61</v>
      </c>
      <c r="U7" s="87" t="s">
        <v>62</v>
      </c>
      <c r="V7" s="87" t="s">
        <v>63</v>
      </c>
      <c r="W7" s="87" t="s">
        <v>106</v>
      </c>
      <c r="X7" s="87" t="s">
        <v>83</v>
      </c>
      <c r="Y7" s="87" t="s">
        <v>84</v>
      </c>
      <c r="Z7" s="87" t="s">
        <v>83</v>
      </c>
      <c r="AA7" s="87" t="s">
        <v>84</v>
      </c>
      <c r="AB7" s="88"/>
      <c r="AC7" s="17" t="s">
        <v>120</v>
      </c>
      <c r="AD7" s="17" t="s">
        <v>121</v>
      </c>
      <c r="AE7" s="17" t="s">
        <v>120</v>
      </c>
      <c r="AF7" s="87" t="s">
        <v>121</v>
      </c>
      <c r="AG7" s="17" t="s">
        <v>147</v>
      </c>
      <c r="AH7" s="17" t="s">
        <v>148</v>
      </c>
      <c r="AI7" s="17" t="s">
        <v>147</v>
      </c>
      <c r="AJ7" s="87" t="s">
        <v>148</v>
      </c>
      <c r="AK7" s="89"/>
      <c r="AL7" s="89"/>
      <c r="AM7" s="89"/>
    </row>
    <row r="8" spans="2:39" ht="12" hidden="1" customHeight="1" thickBot="1" x14ac:dyDescent="0.3">
      <c r="B8" s="90">
        <v>1</v>
      </c>
      <c r="C8" s="91">
        <v>2</v>
      </c>
      <c r="D8" s="91">
        <v>3</v>
      </c>
      <c r="E8" s="91">
        <v>4</v>
      </c>
      <c r="F8" s="91">
        <v>5</v>
      </c>
      <c r="G8" s="91">
        <v>6</v>
      </c>
      <c r="H8" s="91">
        <v>7</v>
      </c>
      <c r="I8" s="91">
        <v>8</v>
      </c>
      <c r="J8" s="91">
        <v>9</v>
      </c>
      <c r="K8" s="91">
        <v>10</v>
      </c>
      <c r="L8" s="91">
        <v>11</v>
      </c>
      <c r="M8" s="91">
        <v>12</v>
      </c>
      <c r="N8" s="91">
        <v>3</v>
      </c>
      <c r="O8" s="91">
        <v>4</v>
      </c>
      <c r="P8" s="91">
        <v>5</v>
      </c>
      <c r="Q8" s="91"/>
      <c r="R8" s="91">
        <v>6</v>
      </c>
      <c r="S8" s="91">
        <v>13</v>
      </c>
      <c r="T8" s="91">
        <v>14</v>
      </c>
      <c r="U8" s="91">
        <v>15</v>
      </c>
      <c r="V8" s="91">
        <v>16</v>
      </c>
      <c r="W8" s="91"/>
      <c r="X8" s="91">
        <v>7</v>
      </c>
      <c r="Y8" s="91">
        <v>8</v>
      </c>
      <c r="Z8" s="91">
        <v>9</v>
      </c>
      <c r="AA8" s="91">
        <v>10</v>
      </c>
      <c r="AB8" s="92">
        <v>11</v>
      </c>
      <c r="AC8" s="18"/>
      <c r="AD8" s="18"/>
      <c r="AE8" s="18"/>
      <c r="AF8" s="18"/>
      <c r="AG8" s="18"/>
      <c r="AH8" s="18"/>
      <c r="AI8" s="18"/>
      <c r="AJ8" s="18"/>
      <c r="AK8" s="93">
        <v>12</v>
      </c>
    </row>
    <row r="9" spans="2:39" ht="12.75" customHeight="1" thickBot="1" x14ac:dyDescent="0.3">
      <c r="B9" s="94" t="s">
        <v>29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6"/>
    </row>
    <row r="10" spans="2:39" ht="15" customHeight="1" x14ac:dyDescent="0.25">
      <c r="B10" s="97" t="s">
        <v>92</v>
      </c>
      <c r="C10" s="98" t="s">
        <v>7</v>
      </c>
      <c r="D10" s="3">
        <v>2466.11</v>
      </c>
      <c r="E10" s="3">
        <v>2670.65</v>
      </c>
      <c r="F10" s="3">
        <v>2466.11</v>
      </c>
      <c r="G10" s="3">
        <v>2670.65</v>
      </c>
      <c r="H10" s="61">
        <v>2670.65</v>
      </c>
      <c r="I10" s="61"/>
      <c r="J10" s="99">
        <v>2782.79</v>
      </c>
      <c r="K10" s="61">
        <v>2670.65</v>
      </c>
      <c r="L10" s="61"/>
      <c r="M10" s="99">
        <v>2782.79</v>
      </c>
      <c r="N10" s="3">
        <v>2782.79</v>
      </c>
      <c r="O10" s="3">
        <v>2894.06</v>
      </c>
      <c r="P10" s="3">
        <v>2782.79</v>
      </c>
      <c r="Q10" s="100">
        <f>P10/1.18</f>
        <v>2358.2966101694915</v>
      </c>
      <c r="R10" s="3">
        <v>2894.06</v>
      </c>
      <c r="S10" s="101">
        <f>N10/J10*100</f>
        <v>100</v>
      </c>
      <c r="T10" s="101">
        <f>O10/N10*100</f>
        <v>103.99850509740224</v>
      </c>
      <c r="U10" s="101">
        <f>P10/M10*100</f>
        <v>100</v>
      </c>
      <c r="V10" s="101">
        <f>R10/P10*100</f>
        <v>103.99850509740224</v>
      </c>
      <c r="W10" s="102">
        <f>R10/1.18</f>
        <v>2452.593220338983</v>
      </c>
      <c r="X10" s="3">
        <f>2894.06/1.18</f>
        <v>2452.593220338983</v>
      </c>
      <c r="Y10" s="101">
        <v>2480.3200000000002</v>
      </c>
      <c r="Z10" s="3">
        <v>2894.06</v>
      </c>
      <c r="AA10" s="103">
        <v>2926.78</v>
      </c>
      <c r="AB10" s="104" t="s">
        <v>65</v>
      </c>
      <c r="AC10" s="19">
        <v>2480.3200000000002</v>
      </c>
      <c r="AD10" s="19">
        <v>2529.92</v>
      </c>
      <c r="AE10" s="19">
        <v>2976.38</v>
      </c>
      <c r="AF10" s="41">
        <v>3035.9</v>
      </c>
      <c r="AG10" s="19">
        <v>2529.92</v>
      </c>
      <c r="AH10" s="19">
        <v>2618.44</v>
      </c>
      <c r="AI10" s="41">
        <v>3035.9</v>
      </c>
      <c r="AJ10" s="41">
        <v>3142.13</v>
      </c>
      <c r="AK10" s="104" t="s">
        <v>86</v>
      </c>
      <c r="AL10" s="104" t="s">
        <v>123</v>
      </c>
      <c r="AM10" s="104" t="s">
        <v>159</v>
      </c>
    </row>
    <row r="11" spans="2:39" x14ac:dyDescent="0.25">
      <c r="B11" s="105"/>
      <c r="C11" s="106" t="s">
        <v>8</v>
      </c>
      <c r="D11" s="1">
        <v>3084.52</v>
      </c>
      <c r="E11" s="1">
        <v>3340.32</v>
      </c>
      <c r="F11" s="1">
        <v>3084.52</v>
      </c>
      <c r="G11" s="1">
        <v>3340.32</v>
      </c>
      <c r="H11" s="62">
        <v>3340.32</v>
      </c>
      <c r="I11" s="62"/>
      <c r="J11" s="107">
        <v>3480.58</v>
      </c>
      <c r="K11" s="62">
        <v>3340.32</v>
      </c>
      <c r="L11" s="62"/>
      <c r="M11" s="107">
        <f>J11</f>
        <v>3480.58</v>
      </c>
      <c r="N11" s="1">
        <v>3480.58</v>
      </c>
      <c r="O11" s="1">
        <v>3619.69</v>
      </c>
      <c r="P11" s="1">
        <v>3480.58</v>
      </c>
      <c r="Q11" s="13">
        <f t="shared" ref="Q11:Q67" si="0">P11/1.18</f>
        <v>2949.6440677966102</v>
      </c>
      <c r="R11" s="1">
        <v>3619.69</v>
      </c>
      <c r="S11" s="108">
        <f t="shared" ref="S11:S20" si="1">N11/J11*100</f>
        <v>100</v>
      </c>
      <c r="T11" s="108">
        <f t="shared" ref="T11:T20" si="2">O11/N11*100</f>
        <v>103.99674766849203</v>
      </c>
      <c r="U11" s="108">
        <f t="shared" ref="U11:U20" si="3">P11/M11*100</f>
        <v>100</v>
      </c>
      <c r="V11" s="108">
        <f t="shared" ref="V11:V20" si="4">R11/P11*100</f>
        <v>103.99674766849203</v>
      </c>
      <c r="W11" s="109">
        <f t="shared" ref="W11:W67" si="5">R11/1.18</f>
        <v>3067.5338983050851</v>
      </c>
      <c r="X11" s="1">
        <f>3619.69/1.18</f>
        <v>3067.5338983050851</v>
      </c>
      <c r="Y11" s="108">
        <f>3764.42/1.18</f>
        <v>3190.1864406779664</v>
      </c>
      <c r="Z11" s="1">
        <v>3619.69</v>
      </c>
      <c r="AA11" s="110">
        <v>3764.42</v>
      </c>
      <c r="AB11" s="111"/>
      <c r="AC11" s="20">
        <v>3190.19</v>
      </c>
      <c r="AD11" s="20">
        <v>3253.98</v>
      </c>
      <c r="AE11" s="20">
        <v>3828.23</v>
      </c>
      <c r="AF11" s="20">
        <v>3904.78</v>
      </c>
      <c r="AG11" s="20">
        <v>3253.98</v>
      </c>
      <c r="AH11" s="20">
        <v>3367.84</v>
      </c>
      <c r="AI11" s="20">
        <v>3904.78</v>
      </c>
      <c r="AJ11" s="20">
        <v>4041.41</v>
      </c>
      <c r="AK11" s="111"/>
      <c r="AL11" s="111"/>
      <c r="AM11" s="111"/>
    </row>
    <row r="12" spans="2:39" x14ac:dyDescent="0.25">
      <c r="B12" s="105"/>
      <c r="C12" s="106" t="s">
        <v>9</v>
      </c>
      <c r="D12" s="1">
        <v>3516.75</v>
      </c>
      <c r="E12" s="1">
        <v>3808.24</v>
      </c>
      <c r="F12" s="1">
        <v>3516.75</v>
      </c>
      <c r="G12" s="1">
        <v>3808.24</v>
      </c>
      <c r="H12" s="62">
        <v>3808.24</v>
      </c>
      <c r="I12" s="62"/>
      <c r="J12" s="107">
        <v>3968.17</v>
      </c>
      <c r="K12" s="62">
        <v>3808.24</v>
      </c>
      <c r="L12" s="62"/>
      <c r="M12" s="107">
        <v>3968.17</v>
      </c>
      <c r="N12" s="1">
        <v>3968.17</v>
      </c>
      <c r="O12" s="1">
        <v>4126.66</v>
      </c>
      <c r="P12" s="1">
        <v>3968.17</v>
      </c>
      <c r="Q12" s="13">
        <f t="shared" si="0"/>
        <v>3362.8559322033902</v>
      </c>
      <c r="R12" s="1">
        <v>4126.66</v>
      </c>
      <c r="S12" s="108">
        <f t="shared" si="1"/>
        <v>100</v>
      </c>
      <c r="T12" s="108">
        <f t="shared" si="2"/>
        <v>103.99403251372799</v>
      </c>
      <c r="U12" s="108">
        <f t="shared" si="3"/>
        <v>100</v>
      </c>
      <c r="V12" s="108">
        <f t="shared" si="4"/>
        <v>103.99403251372799</v>
      </c>
      <c r="W12" s="109">
        <f t="shared" si="5"/>
        <v>3497.1694915254238</v>
      </c>
      <c r="X12" s="1">
        <f>4126.66/1.18</f>
        <v>3497.1694915254238</v>
      </c>
      <c r="Y12" s="108">
        <v>3600.63</v>
      </c>
      <c r="Z12" s="1">
        <v>4126.66</v>
      </c>
      <c r="AA12" s="110">
        <v>4248.74</v>
      </c>
      <c r="AB12" s="111"/>
      <c r="AC12" s="20">
        <v>3600.63</v>
      </c>
      <c r="AD12" s="20">
        <v>3672.63</v>
      </c>
      <c r="AE12" s="20">
        <v>4320.76</v>
      </c>
      <c r="AF12" s="20">
        <v>4407.16</v>
      </c>
      <c r="AG12" s="20">
        <v>3250.88</v>
      </c>
      <c r="AH12" s="20">
        <v>3250.88</v>
      </c>
      <c r="AI12" s="20">
        <v>3901.06</v>
      </c>
      <c r="AJ12" s="20">
        <v>3901.06</v>
      </c>
      <c r="AK12" s="111"/>
      <c r="AL12" s="111"/>
      <c r="AM12" s="111"/>
    </row>
    <row r="13" spans="2:39" x14ac:dyDescent="0.25">
      <c r="B13" s="105"/>
      <c r="C13" s="106" t="s">
        <v>38</v>
      </c>
      <c r="D13" s="1">
        <f>2592.63*1.18</f>
        <v>3059.3033999999998</v>
      </c>
      <c r="E13" s="1">
        <f>2807.63*1.18</f>
        <v>3313.0034000000001</v>
      </c>
      <c r="F13" s="1">
        <v>0</v>
      </c>
      <c r="G13" s="1">
        <v>0</v>
      </c>
      <c r="H13" s="62">
        <f>2807.63*1.18</f>
        <v>3313.0034000000001</v>
      </c>
      <c r="I13" s="62"/>
      <c r="J13" s="107">
        <v>3452.01</v>
      </c>
      <c r="K13" s="62">
        <v>0</v>
      </c>
      <c r="L13" s="62"/>
      <c r="M13" s="107">
        <v>0</v>
      </c>
      <c r="N13" s="1">
        <f>2925.43*1.18</f>
        <v>3452.0073999999995</v>
      </c>
      <c r="O13" s="1">
        <f>3042.18*1.18</f>
        <v>3589.7723999999998</v>
      </c>
      <c r="P13" s="1"/>
      <c r="Q13" s="13"/>
      <c r="R13" s="1"/>
      <c r="S13" s="108">
        <f t="shared" si="1"/>
        <v>99.99992468156232</v>
      </c>
      <c r="T13" s="108">
        <f t="shared" si="2"/>
        <v>103.99086629999694</v>
      </c>
      <c r="U13" s="108"/>
      <c r="V13" s="108"/>
      <c r="W13" s="109">
        <f t="shared" si="5"/>
        <v>0</v>
      </c>
      <c r="X13" s="1">
        <v>3042.18</v>
      </c>
      <c r="Y13" s="108">
        <v>3141.8</v>
      </c>
      <c r="Z13" s="109"/>
      <c r="AA13" s="112"/>
      <c r="AB13" s="111"/>
      <c r="AC13" s="20">
        <v>3141.8</v>
      </c>
      <c r="AD13" s="20">
        <v>3217.19</v>
      </c>
      <c r="AE13" s="20"/>
      <c r="AF13" s="20"/>
      <c r="AG13" s="20">
        <v>3217.19</v>
      </c>
      <c r="AH13" s="20">
        <v>3346.54</v>
      </c>
      <c r="AI13" s="20"/>
      <c r="AJ13" s="20"/>
      <c r="AK13" s="111"/>
      <c r="AL13" s="111"/>
      <c r="AM13" s="111"/>
    </row>
    <row r="14" spans="2:39" x14ac:dyDescent="0.25">
      <c r="B14" s="105"/>
      <c r="C14" s="106" t="s">
        <v>10</v>
      </c>
      <c r="D14" s="1">
        <v>2987.34</v>
      </c>
      <c r="E14" s="1">
        <v>3235.03</v>
      </c>
      <c r="F14" s="1">
        <v>2987.34</v>
      </c>
      <c r="G14" s="1">
        <v>3235.03</v>
      </c>
      <c r="H14" s="62">
        <v>3235.03</v>
      </c>
      <c r="I14" s="62"/>
      <c r="J14" s="107">
        <v>3370.89</v>
      </c>
      <c r="K14" s="62">
        <v>3235.03</v>
      </c>
      <c r="L14" s="62"/>
      <c r="M14" s="107">
        <v>3370.89</v>
      </c>
      <c r="N14" s="1">
        <v>3370.89</v>
      </c>
      <c r="O14" s="1">
        <v>3505.4</v>
      </c>
      <c r="P14" s="1">
        <v>3370.89</v>
      </c>
      <c r="Q14" s="13">
        <f t="shared" si="0"/>
        <v>2856.6864406779659</v>
      </c>
      <c r="R14" s="1">
        <v>3505.4</v>
      </c>
      <c r="S14" s="108">
        <f t="shared" si="1"/>
        <v>100</v>
      </c>
      <c r="T14" s="108">
        <f t="shared" si="2"/>
        <v>103.99034082986987</v>
      </c>
      <c r="U14" s="108">
        <f t="shared" si="3"/>
        <v>100</v>
      </c>
      <c r="V14" s="108">
        <f t="shared" si="4"/>
        <v>103.99034082986987</v>
      </c>
      <c r="W14" s="109">
        <f t="shared" si="5"/>
        <v>2970.6779661016953</v>
      </c>
      <c r="X14" s="1">
        <v>2873.74</v>
      </c>
      <c r="Y14" s="1">
        <v>2873.74</v>
      </c>
      <c r="Z14" s="1">
        <v>3391.01</v>
      </c>
      <c r="AA14" s="113">
        <v>3391.01</v>
      </c>
      <c r="AB14" s="111"/>
      <c r="AC14" s="20">
        <v>2873.74</v>
      </c>
      <c r="AD14" s="20">
        <v>2877.12</v>
      </c>
      <c r="AE14" s="20">
        <v>3448.49</v>
      </c>
      <c r="AF14" s="20">
        <v>3452.54</v>
      </c>
      <c r="AG14" s="20">
        <v>2877.12</v>
      </c>
      <c r="AH14" s="20">
        <v>2950.58</v>
      </c>
      <c r="AI14" s="20">
        <v>3452.54</v>
      </c>
      <c r="AJ14" s="42">
        <v>3540.7</v>
      </c>
      <c r="AK14" s="111"/>
      <c r="AL14" s="111"/>
      <c r="AM14" s="111"/>
    </row>
    <row r="15" spans="2:39" x14ac:dyDescent="0.25">
      <c r="B15" s="105"/>
      <c r="C15" s="106" t="s">
        <v>107</v>
      </c>
      <c r="D15" s="1">
        <v>6270.46</v>
      </c>
      <c r="E15" s="1">
        <v>6790.46</v>
      </c>
      <c r="F15" s="1">
        <v>6270.46</v>
      </c>
      <c r="G15" s="1">
        <v>6790.46</v>
      </c>
      <c r="H15" s="62">
        <v>6790.46</v>
      </c>
      <c r="I15" s="62"/>
      <c r="J15" s="107">
        <v>7075.58</v>
      </c>
      <c r="K15" s="62">
        <v>6790.46</v>
      </c>
      <c r="L15" s="62"/>
      <c r="M15" s="107">
        <v>7075.58</v>
      </c>
      <c r="N15" s="1">
        <v>7075.58</v>
      </c>
      <c r="O15" s="1">
        <v>7357.85</v>
      </c>
      <c r="P15" s="1">
        <v>7075.58</v>
      </c>
      <c r="Q15" s="13">
        <f t="shared" si="0"/>
        <v>5996.2542372881362</v>
      </c>
      <c r="R15" s="1">
        <v>7357.85</v>
      </c>
      <c r="S15" s="108">
        <f t="shared" si="1"/>
        <v>100</v>
      </c>
      <c r="T15" s="108">
        <f t="shared" si="2"/>
        <v>103.9893549362738</v>
      </c>
      <c r="U15" s="108">
        <f t="shared" si="3"/>
        <v>100</v>
      </c>
      <c r="V15" s="108">
        <f t="shared" si="4"/>
        <v>103.9893549362738</v>
      </c>
      <c r="W15" s="109">
        <f t="shared" si="5"/>
        <v>6235.4661016949158</v>
      </c>
      <c r="X15" s="1">
        <v>6065.95</v>
      </c>
      <c r="Y15" s="1">
        <v>6065.95</v>
      </c>
      <c r="Z15" s="1">
        <v>7157.82</v>
      </c>
      <c r="AA15" s="110">
        <f>6065.95*1.18</f>
        <v>7157.820999999999</v>
      </c>
      <c r="AB15" s="111"/>
      <c r="AC15" s="20">
        <v>6065.95</v>
      </c>
      <c r="AD15" s="20">
        <v>6187.21</v>
      </c>
      <c r="AE15" s="20">
        <v>7279.14</v>
      </c>
      <c r="AF15" s="20">
        <v>7424.65</v>
      </c>
      <c r="AG15" s="20">
        <v>6187.21</v>
      </c>
      <c r="AH15" s="20">
        <v>6398.74</v>
      </c>
      <c r="AI15" s="20">
        <v>7424.65</v>
      </c>
      <c r="AJ15" s="20">
        <v>7678.49</v>
      </c>
      <c r="AK15" s="111"/>
      <c r="AL15" s="111"/>
      <c r="AM15" s="111"/>
    </row>
    <row r="16" spans="2:39" x14ac:dyDescent="0.25">
      <c r="B16" s="105"/>
      <c r="C16" s="106" t="s">
        <v>72</v>
      </c>
      <c r="D16" s="1">
        <v>2892.27</v>
      </c>
      <c r="E16" s="1">
        <v>3131.97</v>
      </c>
      <c r="F16" s="1">
        <v>2892.27</v>
      </c>
      <c r="G16" s="1">
        <v>3131.97</v>
      </c>
      <c r="H16" s="62">
        <v>3131.97</v>
      </c>
      <c r="I16" s="62"/>
      <c r="J16" s="107">
        <v>3263.48</v>
      </c>
      <c r="K16" s="62">
        <v>3131.97</v>
      </c>
      <c r="L16" s="62"/>
      <c r="M16" s="107">
        <v>3263.48</v>
      </c>
      <c r="N16" s="1">
        <v>3113.37</v>
      </c>
      <c r="O16" s="1">
        <v>3113.37</v>
      </c>
      <c r="P16" s="1">
        <v>3113.37</v>
      </c>
      <c r="Q16" s="13">
        <f t="shared" si="0"/>
        <v>2638.4491525423728</v>
      </c>
      <c r="R16" s="1">
        <v>3113.37</v>
      </c>
      <c r="S16" s="108">
        <f t="shared" si="1"/>
        <v>95.400308872737071</v>
      </c>
      <c r="T16" s="108">
        <f t="shared" si="2"/>
        <v>100</v>
      </c>
      <c r="U16" s="108">
        <f t="shared" si="3"/>
        <v>95.400308872737071</v>
      </c>
      <c r="V16" s="108">
        <f t="shared" si="4"/>
        <v>100</v>
      </c>
      <c r="W16" s="109">
        <f t="shared" si="5"/>
        <v>2638.4491525423728</v>
      </c>
      <c r="X16" s="1">
        <v>2638.45</v>
      </c>
      <c r="Y16" s="108">
        <v>2743.95</v>
      </c>
      <c r="Z16" s="1">
        <v>3113.37</v>
      </c>
      <c r="AA16" s="110">
        <v>3237.86</v>
      </c>
      <c r="AB16" s="111"/>
      <c r="AC16" s="20">
        <v>2743.95</v>
      </c>
      <c r="AD16" s="20">
        <v>2798.81</v>
      </c>
      <c r="AE16" s="20">
        <v>3292.74</v>
      </c>
      <c r="AF16" s="20">
        <v>3358.57</v>
      </c>
      <c r="AG16" s="20">
        <v>2467.4899999999998</v>
      </c>
      <c r="AH16" s="20">
        <v>2467.4899999999998</v>
      </c>
      <c r="AI16" s="20">
        <v>2960.99</v>
      </c>
      <c r="AJ16" s="20">
        <v>2960.99</v>
      </c>
      <c r="AK16" s="111"/>
      <c r="AL16" s="111"/>
      <c r="AM16" s="111"/>
    </row>
    <row r="17" spans="2:39" ht="18.75" customHeight="1" x14ac:dyDescent="0.25">
      <c r="B17" s="105"/>
      <c r="C17" s="106" t="s">
        <v>11</v>
      </c>
      <c r="D17" s="2">
        <v>2770.64</v>
      </c>
      <c r="E17" s="2">
        <v>3000.34</v>
      </c>
      <c r="F17" s="2">
        <v>2770.64</v>
      </c>
      <c r="G17" s="2">
        <v>3000.34</v>
      </c>
      <c r="H17" s="53">
        <v>3000.34</v>
      </c>
      <c r="I17" s="53"/>
      <c r="J17" s="114">
        <v>3126.35</v>
      </c>
      <c r="K17" s="53">
        <v>3000.34</v>
      </c>
      <c r="L17" s="53"/>
      <c r="M17" s="114">
        <v>3126.35</v>
      </c>
      <c r="N17" s="2">
        <v>3126.35</v>
      </c>
      <c r="O17" s="2">
        <v>3250.79</v>
      </c>
      <c r="P17" s="2">
        <v>3126.35</v>
      </c>
      <c r="Q17" s="13">
        <f t="shared" si="0"/>
        <v>2649.4491525423728</v>
      </c>
      <c r="R17" s="2">
        <v>3250.79</v>
      </c>
      <c r="S17" s="108">
        <f t="shared" si="1"/>
        <v>100</v>
      </c>
      <c r="T17" s="108">
        <f t="shared" si="2"/>
        <v>103.98036048427079</v>
      </c>
      <c r="U17" s="108">
        <f t="shared" si="3"/>
        <v>100</v>
      </c>
      <c r="V17" s="108">
        <f t="shared" si="4"/>
        <v>103.98036048427079</v>
      </c>
      <c r="W17" s="109">
        <f t="shared" si="5"/>
        <v>2754.906779661017</v>
      </c>
      <c r="X17" s="2">
        <v>2754.91</v>
      </c>
      <c r="Y17" s="108">
        <v>2862.1</v>
      </c>
      <c r="Z17" s="2">
        <v>3250.79</v>
      </c>
      <c r="AA17" s="110">
        <v>3377.28</v>
      </c>
      <c r="AB17" s="111"/>
      <c r="AC17" s="42">
        <v>2862.1</v>
      </c>
      <c r="AD17" s="20">
        <v>2919.32</v>
      </c>
      <c r="AE17" s="20">
        <v>3434.52</v>
      </c>
      <c r="AF17" s="20">
        <v>3503.18</v>
      </c>
      <c r="AG17" s="42">
        <v>2875.72</v>
      </c>
      <c r="AH17" s="20">
        <v>2875.72</v>
      </c>
      <c r="AI17" s="20">
        <v>3450.86</v>
      </c>
      <c r="AJ17" s="20">
        <v>3450.86</v>
      </c>
      <c r="AK17" s="111"/>
      <c r="AL17" s="111"/>
      <c r="AM17" s="111"/>
    </row>
    <row r="18" spans="2:39" ht="26.25" customHeight="1" x14ac:dyDescent="0.25">
      <c r="B18" s="105"/>
      <c r="C18" s="106" t="s">
        <v>34</v>
      </c>
      <c r="D18" s="2">
        <v>3368.97</v>
      </c>
      <c r="E18" s="2">
        <v>3648.25</v>
      </c>
      <c r="F18" s="2">
        <v>3368.97</v>
      </c>
      <c r="G18" s="2">
        <v>3648.25</v>
      </c>
      <c r="H18" s="53">
        <v>3648.25</v>
      </c>
      <c r="I18" s="53"/>
      <c r="J18" s="114">
        <v>3801.46</v>
      </c>
      <c r="K18" s="53">
        <v>3648.25</v>
      </c>
      <c r="L18" s="53"/>
      <c r="M18" s="114">
        <v>3801.46</v>
      </c>
      <c r="N18" s="2">
        <v>3801.46</v>
      </c>
      <c r="O18" s="2">
        <v>3953.08</v>
      </c>
      <c r="P18" s="2">
        <v>3801.46</v>
      </c>
      <c r="Q18" s="13">
        <f t="shared" si="0"/>
        <v>3221.5762711864409</v>
      </c>
      <c r="R18" s="2">
        <v>3953.08</v>
      </c>
      <c r="S18" s="108">
        <f t="shared" si="1"/>
        <v>100</v>
      </c>
      <c r="T18" s="108">
        <f t="shared" si="2"/>
        <v>103.98846758876851</v>
      </c>
      <c r="U18" s="108">
        <f t="shared" si="3"/>
        <v>100</v>
      </c>
      <c r="V18" s="108">
        <f t="shared" si="4"/>
        <v>103.98846758876851</v>
      </c>
      <c r="W18" s="109">
        <f t="shared" si="5"/>
        <v>3350.0677966101698</v>
      </c>
      <c r="X18" s="2">
        <v>3350.07</v>
      </c>
      <c r="Y18" s="108">
        <v>3449.82</v>
      </c>
      <c r="Z18" s="108">
        <v>3953.08</v>
      </c>
      <c r="AA18" s="110">
        <v>4070.79</v>
      </c>
      <c r="AB18" s="111"/>
      <c r="AC18" s="20">
        <v>3449.82</v>
      </c>
      <c r="AD18" s="20">
        <v>3518.81</v>
      </c>
      <c r="AE18" s="20">
        <v>4139.78</v>
      </c>
      <c r="AF18" s="20">
        <v>4222.57</v>
      </c>
      <c r="AG18" s="20">
        <v>3518.81</v>
      </c>
      <c r="AH18" s="20">
        <v>3641.95</v>
      </c>
      <c r="AI18" s="20">
        <v>4222.57</v>
      </c>
      <c r="AJ18" s="20">
        <v>4370.34</v>
      </c>
      <c r="AK18" s="111"/>
      <c r="AL18" s="111"/>
      <c r="AM18" s="111"/>
    </row>
    <row r="19" spans="2:39" ht="21" customHeight="1" thickBot="1" x14ac:dyDescent="0.3">
      <c r="B19" s="105"/>
      <c r="C19" s="115" t="s">
        <v>35</v>
      </c>
      <c r="D19" s="6">
        <v>3894.76</v>
      </c>
      <c r="E19" s="6">
        <v>4217.78</v>
      </c>
      <c r="F19" s="6">
        <v>3894.76</v>
      </c>
      <c r="G19" s="6">
        <v>4217.78</v>
      </c>
      <c r="H19" s="116">
        <v>4217.78</v>
      </c>
      <c r="I19" s="116"/>
      <c r="J19" s="117">
        <v>4394.91</v>
      </c>
      <c r="K19" s="116">
        <v>4217.78</v>
      </c>
      <c r="L19" s="116"/>
      <c r="M19" s="117">
        <v>4394.91</v>
      </c>
      <c r="N19" s="4">
        <v>4394.91</v>
      </c>
      <c r="O19" s="4">
        <v>4565.42</v>
      </c>
      <c r="P19" s="4">
        <v>4394.91</v>
      </c>
      <c r="Q19" s="118">
        <f t="shared" si="0"/>
        <v>3724.5</v>
      </c>
      <c r="R19" s="4">
        <v>4565.42</v>
      </c>
      <c r="S19" s="119">
        <f t="shared" si="1"/>
        <v>100</v>
      </c>
      <c r="T19" s="119">
        <f t="shared" si="2"/>
        <v>103.87971539804002</v>
      </c>
      <c r="U19" s="119">
        <f t="shared" si="3"/>
        <v>100</v>
      </c>
      <c r="V19" s="119">
        <f t="shared" si="4"/>
        <v>103.87971539804002</v>
      </c>
      <c r="W19" s="120">
        <f t="shared" si="5"/>
        <v>3869.0000000000005</v>
      </c>
      <c r="X19" s="4">
        <v>3869</v>
      </c>
      <c r="Y19" s="119">
        <v>4022.9</v>
      </c>
      <c r="Z19" s="4">
        <v>4565.42</v>
      </c>
      <c r="AA19" s="121">
        <v>4747.0200000000004</v>
      </c>
      <c r="AB19" s="122"/>
      <c r="AC19" s="43">
        <v>4022.9</v>
      </c>
      <c r="AD19" s="21">
        <v>4103.32</v>
      </c>
      <c r="AE19" s="21">
        <v>4827.4799999999996</v>
      </c>
      <c r="AF19" s="21">
        <v>4923.9799999999996</v>
      </c>
      <c r="AG19" s="43">
        <v>4103.32</v>
      </c>
      <c r="AH19" s="21">
        <v>4246.93</v>
      </c>
      <c r="AI19" s="21">
        <v>4923.9799999999996</v>
      </c>
      <c r="AJ19" s="21">
        <v>5096.32</v>
      </c>
      <c r="AK19" s="122"/>
      <c r="AL19" s="122"/>
      <c r="AM19" s="122"/>
    </row>
    <row r="20" spans="2:39" ht="44.25" customHeight="1" thickBot="1" x14ac:dyDescent="0.3">
      <c r="B20" s="123"/>
      <c r="C20" s="124" t="s">
        <v>53</v>
      </c>
      <c r="D20" s="11"/>
      <c r="E20" s="11"/>
      <c r="F20" s="11"/>
      <c r="G20" s="11"/>
      <c r="H20" s="125"/>
      <c r="I20" s="125"/>
      <c r="J20" s="126">
        <v>1940.98</v>
      </c>
      <c r="K20" s="125"/>
      <c r="L20" s="125"/>
      <c r="M20" s="126">
        <v>1940.98</v>
      </c>
      <c r="N20" s="127">
        <v>1940.98</v>
      </c>
      <c r="O20" s="127">
        <v>2018.35</v>
      </c>
      <c r="P20" s="127">
        <v>1940.98</v>
      </c>
      <c r="Q20" s="128">
        <f t="shared" si="0"/>
        <v>1644.898305084746</v>
      </c>
      <c r="R20" s="127">
        <v>2018.35</v>
      </c>
      <c r="S20" s="129">
        <f t="shared" si="1"/>
        <v>100</v>
      </c>
      <c r="T20" s="129">
        <f t="shared" si="2"/>
        <v>103.98613071747261</v>
      </c>
      <c r="U20" s="129">
        <f t="shared" si="3"/>
        <v>100</v>
      </c>
      <c r="V20" s="129">
        <f t="shared" si="4"/>
        <v>103.98613071747261</v>
      </c>
      <c r="W20" s="130">
        <f t="shared" si="5"/>
        <v>1710.4661016949153</v>
      </c>
      <c r="X20" s="127">
        <v>1710.47</v>
      </c>
      <c r="Y20" s="129">
        <v>1777.61</v>
      </c>
      <c r="Z20" s="127">
        <v>2018.35</v>
      </c>
      <c r="AA20" s="131">
        <v>2097.58</v>
      </c>
      <c r="AB20" s="22" t="s">
        <v>64</v>
      </c>
      <c r="AC20" s="22">
        <v>1705.68</v>
      </c>
      <c r="AD20" s="22">
        <v>1705.68</v>
      </c>
      <c r="AE20" s="22">
        <v>2046.79</v>
      </c>
      <c r="AF20" s="22">
        <v>2046.79</v>
      </c>
      <c r="AG20" s="22">
        <v>1678.34</v>
      </c>
      <c r="AH20" s="22">
        <v>1678.34</v>
      </c>
      <c r="AI20" s="22">
        <v>2014.01</v>
      </c>
      <c r="AJ20" s="22">
        <v>2014.01</v>
      </c>
      <c r="AK20" s="22" t="s">
        <v>85</v>
      </c>
      <c r="AL20" s="22" t="s">
        <v>124</v>
      </c>
      <c r="AM20" s="22" t="s">
        <v>159</v>
      </c>
    </row>
    <row r="21" spans="2:39" ht="39" customHeight="1" x14ac:dyDescent="0.25">
      <c r="B21" s="97" t="s">
        <v>52</v>
      </c>
      <c r="C21" s="132" t="s">
        <v>39</v>
      </c>
      <c r="D21" s="48">
        <v>97.34</v>
      </c>
      <c r="E21" s="48">
        <v>108.36</v>
      </c>
      <c r="F21" s="48">
        <v>97.34</v>
      </c>
      <c r="G21" s="48">
        <v>108.36</v>
      </c>
      <c r="H21" s="63">
        <v>108.36</v>
      </c>
      <c r="I21" s="63"/>
      <c r="J21" s="133">
        <v>112.89</v>
      </c>
      <c r="K21" s="63">
        <v>108.36</v>
      </c>
      <c r="L21" s="63"/>
      <c r="M21" s="133">
        <v>112.89</v>
      </c>
      <c r="N21" s="48">
        <v>112.89</v>
      </c>
      <c r="O21" s="48">
        <v>114.98</v>
      </c>
      <c r="P21" s="48">
        <v>112.89</v>
      </c>
      <c r="Q21" s="100">
        <f t="shared" si="0"/>
        <v>95.669491525423737</v>
      </c>
      <c r="R21" s="48">
        <v>114.98</v>
      </c>
      <c r="S21" s="48">
        <f t="shared" ref="S21:S66" si="6">N21/J21*100</f>
        <v>100</v>
      </c>
      <c r="T21" s="48">
        <f t="shared" ref="T21:T67" si="7">O21/N21*100</f>
        <v>101.85135973071131</v>
      </c>
      <c r="U21" s="48">
        <f t="shared" ref="U21:U66" si="8">P21/M21*100</f>
        <v>100</v>
      </c>
      <c r="V21" s="48">
        <f t="shared" ref="V21:V67" si="9">R21/P21*100</f>
        <v>101.85135973071131</v>
      </c>
      <c r="W21" s="100">
        <f t="shared" si="5"/>
        <v>97.440677966101703</v>
      </c>
      <c r="X21" s="48">
        <v>97.440677966101703</v>
      </c>
      <c r="Y21" s="134">
        <v>100.55</v>
      </c>
      <c r="Z21" s="48">
        <v>114.98</v>
      </c>
      <c r="AA21" s="135">
        <v>118.65</v>
      </c>
      <c r="AB21" s="136" t="s">
        <v>67</v>
      </c>
      <c r="AC21" s="24">
        <v>100.55</v>
      </c>
      <c r="AD21" s="24">
        <v>102.52</v>
      </c>
      <c r="AE21" s="24">
        <v>120.66</v>
      </c>
      <c r="AF21" s="24">
        <v>123.02</v>
      </c>
      <c r="AG21" s="24">
        <v>102.52</v>
      </c>
      <c r="AH21" s="24">
        <v>106.11</v>
      </c>
      <c r="AI21" s="24">
        <v>123.02</v>
      </c>
      <c r="AJ21" s="24">
        <v>127.33</v>
      </c>
      <c r="AK21" s="104" t="s">
        <v>98</v>
      </c>
      <c r="AL21" s="104" t="s">
        <v>128</v>
      </c>
      <c r="AM21" s="137" t="s">
        <v>182</v>
      </c>
    </row>
    <row r="22" spans="2:39" x14ac:dyDescent="0.25">
      <c r="B22" s="105"/>
      <c r="C22" s="138" t="s">
        <v>40</v>
      </c>
      <c r="D22" s="46">
        <v>73.89</v>
      </c>
      <c r="E22" s="46">
        <v>82.27</v>
      </c>
      <c r="F22" s="46">
        <f t="shared" ref="F22:G24" si="10">D22</f>
        <v>73.89</v>
      </c>
      <c r="G22" s="46">
        <f t="shared" si="10"/>
        <v>82.27</v>
      </c>
      <c r="H22" s="53">
        <v>82.27</v>
      </c>
      <c r="I22" s="53"/>
      <c r="J22" s="12">
        <v>85.72</v>
      </c>
      <c r="K22" s="53">
        <f>H22</f>
        <v>82.27</v>
      </c>
      <c r="L22" s="53"/>
      <c r="M22" s="12">
        <f>J22</f>
        <v>85.72</v>
      </c>
      <c r="N22" s="46">
        <v>85.72</v>
      </c>
      <c r="O22" s="46">
        <v>87.01</v>
      </c>
      <c r="P22" s="46">
        <v>85.72</v>
      </c>
      <c r="Q22" s="13">
        <f t="shared" si="0"/>
        <v>72.644067796610173</v>
      </c>
      <c r="R22" s="46">
        <v>87.01</v>
      </c>
      <c r="S22" s="46">
        <f t="shared" si="6"/>
        <v>100</v>
      </c>
      <c r="T22" s="46">
        <f t="shared" si="7"/>
        <v>101.50489967335513</v>
      </c>
      <c r="U22" s="46">
        <f t="shared" si="8"/>
        <v>100</v>
      </c>
      <c r="V22" s="46">
        <f t="shared" si="9"/>
        <v>101.50489967335513</v>
      </c>
      <c r="W22" s="13">
        <f>R22/1.18</f>
        <v>73.737288135593232</v>
      </c>
      <c r="X22" s="46">
        <v>73.737288135593232</v>
      </c>
      <c r="Y22" s="13">
        <v>76.180000000000007</v>
      </c>
      <c r="Z22" s="46">
        <v>87.01</v>
      </c>
      <c r="AA22" s="139">
        <v>89.89</v>
      </c>
      <c r="AB22" s="140"/>
      <c r="AC22" s="25">
        <v>76.180000000000007</v>
      </c>
      <c r="AD22" s="25">
        <v>77.569999999999993</v>
      </c>
      <c r="AE22" s="25">
        <v>91.42</v>
      </c>
      <c r="AF22" s="25">
        <v>93.08</v>
      </c>
      <c r="AG22" s="25">
        <v>77.569999999999993</v>
      </c>
      <c r="AH22" s="25">
        <v>80.17</v>
      </c>
      <c r="AI22" s="25">
        <v>93.08</v>
      </c>
      <c r="AJ22" s="44">
        <v>96.2</v>
      </c>
      <c r="AK22" s="111"/>
      <c r="AL22" s="111"/>
      <c r="AM22" s="141"/>
    </row>
    <row r="23" spans="2:39" x14ac:dyDescent="0.25">
      <c r="B23" s="105"/>
      <c r="C23" s="138" t="s">
        <v>41</v>
      </c>
      <c r="D23" s="46">
        <v>34.049999999999997</v>
      </c>
      <c r="E23" s="46">
        <v>37.93</v>
      </c>
      <c r="F23" s="46">
        <f t="shared" si="10"/>
        <v>34.049999999999997</v>
      </c>
      <c r="G23" s="46">
        <f t="shared" si="10"/>
        <v>37.93</v>
      </c>
      <c r="H23" s="53">
        <v>37.93</v>
      </c>
      <c r="I23" s="53"/>
      <c r="J23" s="12">
        <v>39.520000000000003</v>
      </c>
      <c r="K23" s="53">
        <f>H23</f>
        <v>37.93</v>
      </c>
      <c r="L23" s="53"/>
      <c r="M23" s="12">
        <f>J23</f>
        <v>39.520000000000003</v>
      </c>
      <c r="N23" s="46">
        <v>39.520000000000003</v>
      </c>
      <c r="O23" s="46">
        <v>40.54</v>
      </c>
      <c r="P23" s="46">
        <v>39.520000000000003</v>
      </c>
      <c r="Q23" s="13">
        <f t="shared" si="0"/>
        <v>33.491525423728817</v>
      </c>
      <c r="R23" s="46">
        <v>40.54</v>
      </c>
      <c r="S23" s="46">
        <f t="shared" si="6"/>
        <v>100</v>
      </c>
      <c r="T23" s="46">
        <f t="shared" si="7"/>
        <v>102.58097165991902</v>
      </c>
      <c r="U23" s="46">
        <f t="shared" si="8"/>
        <v>100</v>
      </c>
      <c r="V23" s="46">
        <f t="shared" si="9"/>
        <v>102.58097165991902</v>
      </c>
      <c r="W23" s="13">
        <f t="shared" si="5"/>
        <v>34.355932203389834</v>
      </c>
      <c r="X23" s="46">
        <v>34.355932203389834</v>
      </c>
      <c r="Y23" s="13">
        <v>35.58</v>
      </c>
      <c r="Z23" s="46">
        <v>40.54</v>
      </c>
      <c r="AA23" s="139">
        <v>41.98</v>
      </c>
      <c r="AB23" s="140"/>
      <c r="AC23" s="25">
        <v>35.58</v>
      </c>
      <c r="AD23" s="25">
        <v>36.090000000000003</v>
      </c>
      <c r="AE23" s="25">
        <v>42.07</v>
      </c>
      <c r="AF23" s="25">
        <v>43.31</v>
      </c>
      <c r="AG23" s="25">
        <v>36.090000000000003</v>
      </c>
      <c r="AH23" s="25">
        <v>37.19</v>
      </c>
      <c r="AI23" s="25">
        <v>43.31</v>
      </c>
      <c r="AJ23" s="25">
        <v>44.63</v>
      </c>
      <c r="AK23" s="111"/>
      <c r="AL23" s="111"/>
      <c r="AM23" s="141"/>
    </row>
    <row r="24" spans="2:39" ht="42" customHeight="1" thickBot="1" x14ac:dyDescent="0.3">
      <c r="B24" s="105"/>
      <c r="C24" s="142" t="s">
        <v>42</v>
      </c>
      <c r="D24" s="6">
        <v>57.5</v>
      </c>
      <c r="E24" s="6">
        <v>64.02</v>
      </c>
      <c r="F24" s="6">
        <f t="shared" si="10"/>
        <v>57.5</v>
      </c>
      <c r="G24" s="6">
        <f t="shared" si="10"/>
        <v>64.02</v>
      </c>
      <c r="H24" s="116">
        <v>64.02</v>
      </c>
      <c r="I24" s="116"/>
      <c r="J24" s="143">
        <v>66.69</v>
      </c>
      <c r="K24" s="116">
        <f>H24</f>
        <v>64.02</v>
      </c>
      <c r="L24" s="116"/>
      <c r="M24" s="143">
        <f>J24</f>
        <v>66.69</v>
      </c>
      <c r="N24" s="6">
        <v>66.69</v>
      </c>
      <c r="O24" s="6">
        <v>68.510000000000005</v>
      </c>
      <c r="P24" s="6">
        <v>66.69</v>
      </c>
      <c r="Q24" s="118">
        <f t="shared" si="0"/>
        <v>56.516949152542374</v>
      </c>
      <c r="R24" s="6">
        <v>68.510000000000005</v>
      </c>
      <c r="S24" s="6">
        <f t="shared" si="6"/>
        <v>100</v>
      </c>
      <c r="T24" s="6">
        <f t="shared" si="7"/>
        <v>102.729044834308</v>
      </c>
      <c r="U24" s="6">
        <f t="shared" si="8"/>
        <v>100</v>
      </c>
      <c r="V24" s="6">
        <f t="shared" si="9"/>
        <v>102.729044834308</v>
      </c>
      <c r="W24" s="118">
        <f t="shared" si="5"/>
        <v>58.059322033898312</v>
      </c>
      <c r="X24" s="144">
        <v>58.059322033898312</v>
      </c>
      <c r="Y24" s="145">
        <v>59.94</v>
      </c>
      <c r="Z24" s="144">
        <v>68.510000000000005</v>
      </c>
      <c r="AA24" s="146">
        <v>70.73</v>
      </c>
      <c r="AB24" s="147"/>
      <c r="AC24" s="20">
        <v>59.94</v>
      </c>
      <c r="AD24" s="25">
        <v>61.05</v>
      </c>
      <c r="AE24" s="25">
        <v>71.930000000000007</v>
      </c>
      <c r="AF24" s="25">
        <v>73.260000000000005</v>
      </c>
      <c r="AG24" s="20">
        <v>61.05</v>
      </c>
      <c r="AH24" s="25">
        <v>63.12</v>
      </c>
      <c r="AI24" s="25">
        <v>73.260000000000005</v>
      </c>
      <c r="AJ24" s="25">
        <v>75.739999999999995</v>
      </c>
      <c r="AK24" s="111"/>
      <c r="AL24" s="111"/>
      <c r="AM24" s="141"/>
    </row>
    <row r="25" spans="2:39" ht="26.25" x14ac:dyDescent="0.25">
      <c r="B25" s="105"/>
      <c r="C25" s="132" t="s">
        <v>170</v>
      </c>
      <c r="D25" s="48"/>
      <c r="E25" s="48"/>
      <c r="F25" s="48"/>
      <c r="G25" s="48"/>
      <c r="H25" s="63"/>
      <c r="I25" s="63"/>
      <c r="J25" s="133">
        <v>20.54</v>
      </c>
      <c r="K25" s="63"/>
      <c r="L25" s="63"/>
      <c r="M25" s="133">
        <v>20.54</v>
      </c>
      <c r="N25" s="48">
        <v>20.54</v>
      </c>
      <c r="O25" s="48">
        <v>21.36</v>
      </c>
      <c r="P25" s="48">
        <v>20.54</v>
      </c>
      <c r="Q25" s="100">
        <f t="shared" si="0"/>
        <v>17.406779661016948</v>
      </c>
      <c r="R25" s="48">
        <v>21.36</v>
      </c>
      <c r="S25" s="48">
        <f t="shared" si="6"/>
        <v>100</v>
      </c>
      <c r="T25" s="48">
        <f t="shared" si="7"/>
        <v>103.99221032132424</v>
      </c>
      <c r="U25" s="48">
        <f t="shared" si="8"/>
        <v>100</v>
      </c>
      <c r="V25" s="48">
        <f t="shared" si="9"/>
        <v>103.99221032132424</v>
      </c>
      <c r="W25" s="100">
        <f t="shared" si="5"/>
        <v>18.101694915254239</v>
      </c>
      <c r="X25" s="48">
        <v>18.101694915254239</v>
      </c>
      <c r="Y25" s="100">
        <v>18.82</v>
      </c>
      <c r="Z25" s="48">
        <v>21.36</v>
      </c>
      <c r="AA25" s="135">
        <v>22.21</v>
      </c>
      <c r="AB25" s="136" t="s">
        <v>66</v>
      </c>
      <c r="AC25" s="26">
        <v>18.82</v>
      </c>
      <c r="AD25" s="26">
        <v>19.190000000000001</v>
      </c>
      <c r="AE25" s="26">
        <v>22.58</v>
      </c>
      <c r="AF25" s="26">
        <v>23.03</v>
      </c>
      <c r="AG25" s="26">
        <v>19.190000000000001</v>
      </c>
      <c r="AH25" s="26">
        <v>19.86</v>
      </c>
      <c r="AI25" s="26">
        <v>23.03</v>
      </c>
      <c r="AJ25" s="26">
        <v>23.83</v>
      </c>
      <c r="AK25" s="111"/>
      <c r="AL25" s="111"/>
      <c r="AM25" s="141"/>
    </row>
    <row r="26" spans="2:39" ht="30" customHeight="1" thickBot="1" x14ac:dyDescent="0.3">
      <c r="B26" s="148"/>
      <c r="C26" s="149" t="s">
        <v>171</v>
      </c>
      <c r="D26" s="6"/>
      <c r="E26" s="6"/>
      <c r="F26" s="6"/>
      <c r="G26" s="6"/>
      <c r="H26" s="116"/>
      <c r="I26" s="116"/>
      <c r="J26" s="150">
        <v>13.5</v>
      </c>
      <c r="K26" s="116"/>
      <c r="L26" s="116"/>
      <c r="M26" s="150">
        <v>13.5</v>
      </c>
      <c r="N26" s="6">
        <v>13.5</v>
      </c>
      <c r="O26" s="6">
        <v>14.03</v>
      </c>
      <c r="P26" s="6">
        <v>13.5</v>
      </c>
      <c r="Q26" s="118">
        <f t="shared" si="0"/>
        <v>11.440677966101696</v>
      </c>
      <c r="R26" s="6">
        <v>14.03</v>
      </c>
      <c r="S26" s="6">
        <f t="shared" si="6"/>
        <v>100</v>
      </c>
      <c r="T26" s="6">
        <f t="shared" si="7"/>
        <v>103.92592592592591</v>
      </c>
      <c r="U26" s="6">
        <f t="shared" si="8"/>
        <v>100</v>
      </c>
      <c r="V26" s="6">
        <f t="shared" si="9"/>
        <v>103.92592592592591</v>
      </c>
      <c r="W26" s="118">
        <f t="shared" si="5"/>
        <v>11.889830508474576</v>
      </c>
      <c r="X26" s="6">
        <v>11.889830508474576</v>
      </c>
      <c r="Y26" s="118">
        <v>12.34</v>
      </c>
      <c r="Z26" s="6">
        <v>14.03</v>
      </c>
      <c r="AA26" s="151">
        <v>14.56</v>
      </c>
      <c r="AB26" s="147"/>
      <c r="AC26" s="27">
        <v>12.34</v>
      </c>
      <c r="AD26" s="27">
        <v>12.58</v>
      </c>
      <c r="AE26" s="27">
        <v>14.81</v>
      </c>
      <c r="AF26" s="45">
        <v>15.1</v>
      </c>
      <c r="AG26" s="27">
        <v>12.58</v>
      </c>
      <c r="AH26" s="27">
        <v>13.02</v>
      </c>
      <c r="AI26" s="45">
        <v>15.1</v>
      </c>
      <c r="AJ26" s="45">
        <v>15.62</v>
      </c>
      <c r="AK26" s="122"/>
      <c r="AL26" s="122"/>
      <c r="AM26" s="152"/>
    </row>
    <row r="27" spans="2:39" ht="28.5" customHeight="1" x14ac:dyDescent="0.25">
      <c r="B27" s="97" t="s">
        <v>43</v>
      </c>
      <c r="C27" s="153" t="s">
        <v>45</v>
      </c>
      <c r="D27" s="10">
        <v>183.24</v>
      </c>
      <c r="E27" s="10">
        <v>203.87</v>
      </c>
      <c r="F27" s="10">
        <v>183.24</v>
      </c>
      <c r="G27" s="10">
        <v>203.87</v>
      </c>
      <c r="H27" s="154">
        <v>203.87</v>
      </c>
      <c r="I27" s="154"/>
      <c r="J27" s="155">
        <v>209.94</v>
      </c>
      <c r="K27" s="154">
        <v>203.87</v>
      </c>
      <c r="L27" s="154"/>
      <c r="M27" s="155">
        <v>209.94</v>
      </c>
      <c r="N27" s="10">
        <v>209.94</v>
      </c>
      <c r="O27" s="10">
        <v>213.18</v>
      </c>
      <c r="P27" s="10">
        <v>209.94</v>
      </c>
      <c r="Q27" s="156">
        <f t="shared" ref="Q27:Q31" si="11">P27/1.18</f>
        <v>177.91525423728814</v>
      </c>
      <c r="R27" s="10">
        <v>213.18</v>
      </c>
      <c r="S27" s="10">
        <f t="shared" ref="S27:S31" si="12">N27/J27*100</f>
        <v>100</v>
      </c>
      <c r="T27" s="10">
        <f t="shared" ref="T27:T31" si="13">O27/N27*100</f>
        <v>101.54329808516719</v>
      </c>
      <c r="U27" s="10">
        <f t="shared" ref="U27:U31" si="14">P27/M27*100</f>
        <v>100</v>
      </c>
      <c r="V27" s="10">
        <f t="shared" ref="V27:V31" si="15">R27/P27*100</f>
        <v>101.54329808516719</v>
      </c>
      <c r="W27" s="156">
        <f t="shared" ref="W27:W31" si="16">R27/1.18</f>
        <v>180.66101694915255</v>
      </c>
      <c r="X27" s="10">
        <v>180.66</v>
      </c>
      <c r="Y27" s="10">
        <v>186.6</v>
      </c>
      <c r="Z27" s="10">
        <v>213.18</v>
      </c>
      <c r="AA27" s="156">
        <v>220.19</v>
      </c>
      <c r="AB27" s="157" t="s">
        <v>67</v>
      </c>
      <c r="AC27" s="39">
        <v>186.6</v>
      </c>
      <c r="AD27" s="26">
        <v>190.26</v>
      </c>
      <c r="AE27" s="26">
        <v>223.92</v>
      </c>
      <c r="AF27" s="26">
        <v>228.31</v>
      </c>
      <c r="AG27" s="39">
        <v>190.26</v>
      </c>
      <c r="AH27" s="26">
        <v>196.93</v>
      </c>
      <c r="AI27" s="26">
        <v>228.31</v>
      </c>
      <c r="AJ27" s="26">
        <v>236.32</v>
      </c>
      <c r="AK27" s="158" t="s">
        <v>98</v>
      </c>
      <c r="AL27" s="137" t="str">
        <f>AL21</f>
        <v>Приказ № 80-нп от 06.12.2018г</v>
      </c>
      <c r="AM27" s="137" t="str">
        <f>AM21</f>
        <v>Приказ № 122-нп от 05.12.19</v>
      </c>
    </row>
    <row r="28" spans="2:39" ht="25.5" x14ac:dyDescent="0.25">
      <c r="B28" s="105"/>
      <c r="C28" s="159" t="s">
        <v>173</v>
      </c>
      <c r="D28" s="46">
        <v>183.24</v>
      </c>
      <c r="E28" s="46">
        <v>203.87</v>
      </c>
      <c r="F28" s="46">
        <v>183.24</v>
      </c>
      <c r="G28" s="46">
        <v>203.87</v>
      </c>
      <c r="H28" s="53">
        <v>203.87</v>
      </c>
      <c r="I28" s="53"/>
      <c r="J28" s="12">
        <v>209.94</v>
      </c>
      <c r="K28" s="53">
        <v>203.87</v>
      </c>
      <c r="L28" s="53"/>
      <c r="M28" s="12">
        <v>209.94</v>
      </c>
      <c r="N28" s="46">
        <v>209.94</v>
      </c>
      <c r="O28" s="46">
        <v>213.18</v>
      </c>
      <c r="P28" s="46">
        <v>209.94</v>
      </c>
      <c r="Q28" s="2">
        <f t="shared" si="11"/>
        <v>177.91525423728814</v>
      </c>
      <c r="R28" s="46">
        <v>213.18</v>
      </c>
      <c r="S28" s="46">
        <f t="shared" si="12"/>
        <v>100</v>
      </c>
      <c r="T28" s="46">
        <f t="shared" si="13"/>
        <v>101.54329808516719</v>
      </c>
      <c r="U28" s="46">
        <f t="shared" si="14"/>
        <v>100</v>
      </c>
      <c r="V28" s="46">
        <f t="shared" si="15"/>
        <v>101.54329808516719</v>
      </c>
      <c r="W28" s="2">
        <f t="shared" si="16"/>
        <v>180.66101694915255</v>
      </c>
      <c r="X28" s="46">
        <v>180.66</v>
      </c>
      <c r="Y28" s="46">
        <v>186.6</v>
      </c>
      <c r="Z28" s="46">
        <v>180.66</v>
      </c>
      <c r="AA28" s="2">
        <v>220.19</v>
      </c>
      <c r="AB28" s="160"/>
      <c r="AC28" s="20">
        <v>186.6</v>
      </c>
      <c r="AD28" s="25">
        <v>190.26</v>
      </c>
      <c r="AE28" s="25">
        <v>223.92</v>
      </c>
      <c r="AF28" s="25">
        <v>228.31</v>
      </c>
      <c r="AG28" s="20">
        <v>190.26</v>
      </c>
      <c r="AH28" s="25">
        <v>196.93</v>
      </c>
      <c r="AI28" s="25">
        <v>228.31</v>
      </c>
      <c r="AJ28" s="25">
        <v>236.32</v>
      </c>
      <c r="AK28" s="161"/>
      <c r="AL28" s="141"/>
      <c r="AM28" s="141"/>
    </row>
    <row r="29" spans="2:39" ht="38.25" x14ac:dyDescent="0.25">
      <c r="B29" s="105"/>
      <c r="C29" s="159" t="s">
        <v>149</v>
      </c>
      <c r="D29" s="46">
        <v>82.18</v>
      </c>
      <c r="E29" s="46">
        <v>89.8</v>
      </c>
      <c r="F29" s="46">
        <v>82.18</v>
      </c>
      <c r="G29" s="46">
        <v>89.8</v>
      </c>
      <c r="H29" s="53">
        <v>89.8</v>
      </c>
      <c r="I29" s="53"/>
      <c r="J29" s="12">
        <v>93.55</v>
      </c>
      <c r="K29" s="53">
        <v>89.8</v>
      </c>
      <c r="L29" s="53"/>
      <c r="M29" s="12">
        <v>93.55</v>
      </c>
      <c r="N29" s="46">
        <v>93.55</v>
      </c>
      <c r="O29" s="46">
        <v>93.81</v>
      </c>
      <c r="P29" s="46">
        <v>93.55</v>
      </c>
      <c r="Q29" s="2">
        <f t="shared" si="11"/>
        <v>79.279661016949149</v>
      </c>
      <c r="R29" s="46">
        <v>93.81</v>
      </c>
      <c r="S29" s="46">
        <f t="shared" si="12"/>
        <v>100</v>
      </c>
      <c r="T29" s="46">
        <f t="shared" si="13"/>
        <v>100.27792624265099</v>
      </c>
      <c r="U29" s="46">
        <f t="shared" si="14"/>
        <v>100</v>
      </c>
      <c r="V29" s="46">
        <f t="shared" si="15"/>
        <v>100.27792624265099</v>
      </c>
      <c r="W29" s="2">
        <f t="shared" si="16"/>
        <v>79.5</v>
      </c>
      <c r="X29" s="46">
        <v>79.5</v>
      </c>
      <c r="Y29" s="46">
        <v>82.2</v>
      </c>
      <c r="Z29" s="46">
        <v>93.81</v>
      </c>
      <c r="AA29" s="2">
        <v>97</v>
      </c>
      <c r="AB29" s="160"/>
      <c r="AC29" s="20">
        <v>82.2</v>
      </c>
      <c r="AD29" s="25">
        <v>83.79</v>
      </c>
      <c r="AE29" s="25">
        <v>98.64</v>
      </c>
      <c r="AF29" s="25">
        <v>100.55</v>
      </c>
      <c r="AG29" s="20">
        <v>83.79</v>
      </c>
      <c r="AH29" s="25">
        <v>86.72</v>
      </c>
      <c r="AI29" s="25">
        <v>100.55</v>
      </c>
      <c r="AJ29" s="25">
        <v>104.06</v>
      </c>
      <c r="AK29" s="161"/>
      <c r="AL29" s="141"/>
      <c r="AM29" s="141"/>
    </row>
    <row r="30" spans="2:39" ht="23.25" customHeight="1" thickBot="1" x14ac:dyDescent="0.3">
      <c r="B30" s="105"/>
      <c r="C30" s="162" t="s">
        <v>44</v>
      </c>
      <c r="D30" s="7">
        <v>34.409999999999997</v>
      </c>
      <c r="E30" s="7">
        <v>34.83</v>
      </c>
      <c r="F30" s="7">
        <v>34.409999999999997</v>
      </c>
      <c r="G30" s="7">
        <v>34.83</v>
      </c>
      <c r="H30" s="163">
        <v>34.83</v>
      </c>
      <c r="I30" s="163"/>
      <c r="J30" s="164">
        <v>37.049999999999997</v>
      </c>
      <c r="K30" s="163">
        <v>34.83</v>
      </c>
      <c r="L30" s="163"/>
      <c r="M30" s="164">
        <v>37.049999999999997</v>
      </c>
      <c r="N30" s="7">
        <v>37.049999999999997</v>
      </c>
      <c r="O30" s="7">
        <v>38.53</v>
      </c>
      <c r="P30" s="7">
        <v>37.049999999999997</v>
      </c>
      <c r="Q30" s="8">
        <f t="shared" si="11"/>
        <v>31.398305084745761</v>
      </c>
      <c r="R30" s="7">
        <v>38.53</v>
      </c>
      <c r="S30" s="7">
        <f t="shared" si="12"/>
        <v>100</v>
      </c>
      <c r="T30" s="7">
        <f t="shared" si="13"/>
        <v>103.99460188933874</v>
      </c>
      <c r="U30" s="7">
        <f t="shared" si="14"/>
        <v>100</v>
      </c>
      <c r="V30" s="7">
        <f t="shared" si="15"/>
        <v>103.99460188933874</v>
      </c>
      <c r="W30" s="8">
        <f t="shared" si="16"/>
        <v>32.652542372881356</v>
      </c>
      <c r="X30" s="7">
        <v>32.65</v>
      </c>
      <c r="Y30" s="7">
        <v>33.659999999999997</v>
      </c>
      <c r="Z30" s="7">
        <v>38.53</v>
      </c>
      <c r="AA30" s="8">
        <v>39.72</v>
      </c>
      <c r="AB30" s="165"/>
      <c r="AC30" s="21">
        <v>33.659999999999997</v>
      </c>
      <c r="AD30" s="37">
        <v>34.19</v>
      </c>
      <c r="AE30" s="37">
        <v>40.39</v>
      </c>
      <c r="AF30" s="37">
        <v>41.03</v>
      </c>
      <c r="AG30" s="43">
        <v>28.9</v>
      </c>
      <c r="AH30" s="166">
        <v>28.9</v>
      </c>
      <c r="AI30" s="37">
        <v>34.68</v>
      </c>
      <c r="AJ30" s="37">
        <v>34.68</v>
      </c>
      <c r="AK30" s="161"/>
      <c r="AL30" s="141"/>
      <c r="AM30" s="141"/>
    </row>
    <row r="31" spans="2:39" ht="28.5" customHeight="1" thickBot="1" x14ac:dyDescent="0.3">
      <c r="B31" s="148"/>
      <c r="C31" s="167" t="s">
        <v>54</v>
      </c>
      <c r="D31" s="5"/>
      <c r="E31" s="5"/>
      <c r="F31" s="5"/>
      <c r="G31" s="5"/>
      <c r="H31" s="168"/>
      <c r="I31" s="168"/>
      <c r="J31" s="169">
        <v>62.47</v>
      </c>
      <c r="K31" s="168"/>
      <c r="L31" s="168"/>
      <c r="M31" s="169">
        <v>62.47</v>
      </c>
      <c r="N31" s="5">
        <v>62.47</v>
      </c>
      <c r="O31" s="5">
        <v>64.97</v>
      </c>
      <c r="P31" s="5">
        <v>62.47</v>
      </c>
      <c r="Q31" s="9">
        <f t="shared" si="11"/>
        <v>52.940677966101696</v>
      </c>
      <c r="R31" s="5">
        <v>64.97</v>
      </c>
      <c r="S31" s="5">
        <f t="shared" si="12"/>
        <v>100</v>
      </c>
      <c r="T31" s="5">
        <f t="shared" si="13"/>
        <v>104.00192092204259</v>
      </c>
      <c r="U31" s="5">
        <f t="shared" si="14"/>
        <v>100</v>
      </c>
      <c r="V31" s="5">
        <f t="shared" si="15"/>
        <v>104.00192092204259</v>
      </c>
      <c r="W31" s="9">
        <f t="shared" si="16"/>
        <v>55.059322033898304</v>
      </c>
      <c r="X31" s="5">
        <v>55.06</v>
      </c>
      <c r="Y31" s="5">
        <v>56.83</v>
      </c>
      <c r="Z31" s="5">
        <v>64.97</v>
      </c>
      <c r="AA31" s="9">
        <v>67.06</v>
      </c>
      <c r="AB31" s="170" t="s">
        <v>66</v>
      </c>
      <c r="AC31" s="40">
        <v>56.83</v>
      </c>
      <c r="AD31" s="28">
        <v>57.6</v>
      </c>
      <c r="AE31" s="38">
        <v>68.2</v>
      </c>
      <c r="AF31" s="38">
        <v>69.12</v>
      </c>
      <c r="AG31" s="40">
        <v>49.32</v>
      </c>
      <c r="AH31" s="28">
        <v>49.32</v>
      </c>
      <c r="AI31" s="38">
        <v>59.18</v>
      </c>
      <c r="AJ31" s="38">
        <v>59.18</v>
      </c>
      <c r="AK31" s="171"/>
      <c r="AL31" s="152"/>
      <c r="AM31" s="152"/>
    </row>
    <row r="32" spans="2:39" ht="25.5" customHeight="1" x14ac:dyDescent="0.25">
      <c r="B32" s="97" t="s">
        <v>172</v>
      </c>
      <c r="C32" s="153" t="s">
        <v>47</v>
      </c>
      <c r="D32" s="10">
        <v>247.39</v>
      </c>
      <c r="E32" s="10">
        <v>263.01</v>
      </c>
      <c r="F32" s="10">
        <v>225.2</v>
      </c>
      <c r="G32" s="10">
        <v>239.39</v>
      </c>
      <c r="H32" s="154">
        <v>263.01</v>
      </c>
      <c r="I32" s="154"/>
      <c r="J32" s="155">
        <v>274.02999999999997</v>
      </c>
      <c r="K32" s="154">
        <v>239.39</v>
      </c>
      <c r="L32" s="154"/>
      <c r="M32" s="172">
        <v>254.2</v>
      </c>
      <c r="N32" s="10">
        <f>J32</f>
        <v>274.02999999999997</v>
      </c>
      <c r="O32" s="10">
        <v>282.26</v>
      </c>
      <c r="P32" s="10">
        <f>M32</f>
        <v>254.2</v>
      </c>
      <c r="Q32" s="10">
        <f t="shared" si="0"/>
        <v>215.42372881355934</v>
      </c>
      <c r="R32" s="10">
        <v>261.83</v>
      </c>
      <c r="S32" s="10">
        <f t="shared" si="6"/>
        <v>100</v>
      </c>
      <c r="T32" s="10">
        <f t="shared" si="7"/>
        <v>103.0033208042915</v>
      </c>
      <c r="U32" s="10">
        <f t="shared" si="8"/>
        <v>100</v>
      </c>
      <c r="V32" s="10">
        <f t="shared" si="9"/>
        <v>103.00157356412274</v>
      </c>
      <c r="W32" s="10">
        <f t="shared" si="5"/>
        <v>221.88983050847457</v>
      </c>
      <c r="X32" s="10">
        <v>239.2</v>
      </c>
      <c r="Y32" s="10">
        <v>246.57</v>
      </c>
      <c r="Z32" s="173">
        <v>261.83</v>
      </c>
      <c r="AA32" s="174">
        <v>272.3</v>
      </c>
      <c r="AB32" s="104" t="s">
        <v>71</v>
      </c>
      <c r="AC32" s="19">
        <v>246.57</v>
      </c>
      <c r="AD32" s="175">
        <v>251.33</v>
      </c>
      <c r="AE32" s="22">
        <v>276.91000000000003</v>
      </c>
      <c r="AF32" s="176">
        <v>282.44</v>
      </c>
      <c r="AG32" s="19">
        <v>251.33</v>
      </c>
      <c r="AH32" s="175">
        <v>260.13</v>
      </c>
      <c r="AI32" s="49">
        <v>282.44</v>
      </c>
      <c r="AJ32" s="49">
        <f>ROUND(AI32*1.035,2)</f>
        <v>292.33</v>
      </c>
      <c r="AK32" s="58" t="s">
        <v>110</v>
      </c>
      <c r="AL32" s="55" t="s">
        <v>136</v>
      </c>
      <c r="AM32" s="55" t="s">
        <v>183</v>
      </c>
    </row>
    <row r="33" spans="2:39" ht="21" customHeight="1" x14ac:dyDescent="0.25">
      <c r="B33" s="105"/>
      <c r="C33" s="159" t="s">
        <v>48</v>
      </c>
      <c r="D33" s="46">
        <v>247.39</v>
      </c>
      <c r="E33" s="46">
        <v>263.01</v>
      </c>
      <c r="F33" s="46">
        <v>223.53</v>
      </c>
      <c r="G33" s="46">
        <v>237.61</v>
      </c>
      <c r="H33" s="53">
        <v>263.01</v>
      </c>
      <c r="I33" s="53"/>
      <c r="J33" s="12">
        <v>274.02999999999997</v>
      </c>
      <c r="K33" s="53">
        <v>237.61</v>
      </c>
      <c r="L33" s="53"/>
      <c r="M33" s="177">
        <v>254.2</v>
      </c>
      <c r="N33" s="46">
        <f t="shared" ref="N33:N36" si="17">J33</f>
        <v>274.02999999999997</v>
      </c>
      <c r="O33" s="46">
        <v>282.26</v>
      </c>
      <c r="P33" s="46">
        <f t="shared" ref="P33:P36" si="18">M33</f>
        <v>254.2</v>
      </c>
      <c r="Q33" s="46">
        <f t="shared" si="0"/>
        <v>215.42372881355934</v>
      </c>
      <c r="R33" s="46">
        <v>261.83</v>
      </c>
      <c r="S33" s="46">
        <f t="shared" si="6"/>
        <v>100</v>
      </c>
      <c r="T33" s="46">
        <f t="shared" si="7"/>
        <v>103.0033208042915</v>
      </c>
      <c r="U33" s="46">
        <f t="shared" si="8"/>
        <v>100</v>
      </c>
      <c r="V33" s="46">
        <f t="shared" si="9"/>
        <v>103.00157356412274</v>
      </c>
      <c r="W33" s="46">
        <f t="shared" si="5"/>
        <v>221.88983050847457</v>
      </c>
      <c r="X33" s="46">
        <v>239.2</v>
      </c>
      <c r="Y33" s="10">
        <v>246.57</v>
      </c>
      <c r="Z33" s="173">
        <v>261.83</v>
      </c>
      <c r="AA33" s="174">
        <v>272.3</v>
      </c>
      <c r="AB33" s="111"/>
      <c r="AC33" s="20">
        <v>246.57</v>
      </c>
      <c r="AD33" s="178">
        <v>251.33</v>
      </c>
      <c r="AE33" s="20">
        <v>276.91000000000003</v>
      </c>
      <c r="AF33" s="179">
        <v>282.44</v>
      </c>
      <c r="AG33" s="20">
        <v>251.33</v>
      </c>
      <c r="AH33" s="178">
        <v>260.13</v>
      </c>
      <c r="AI33" s="50">
        <v>282.44</v>
      </c>
      <c r="AJ33" s="50">
        <f t="shared" ref="AJ33:AJ36" si="19">ROUND(AI33*1.035,2)</f>
        <v>292.33</v>
      </c>
      <c r="AK33" s="59"/>
      <c r="AL33" s="56"/>
      <c r="AM33" s="56"/>
    </row>
    <row r="34" spans="2:39" ht="22.5" customHeight="1" x14ac:dyDescent="0.25">
      <c r="B34" s="105"/>
      <c r="C34" s="159" t="s">
        <v>49</v>
      </c>
      <c r="D34" s="46">
        <v>247.39</v>
      </c>
      <c r="E34" s="46">
        <v>263.01</v>
      </c>
      <c r="F34" s="46">
        <v>224.92</v>
      </c>
      <c r="G34" s="46">
        <v>239.09</v>
      </c>
      <c r="H34" s="53">
        <v>263.01</v>
      </c>
      <c r="I34" s="53"/>
      <c r="J34" s="12">
        <v>274.02999999999997</v>
      </c>
      <c r="K34" s="53">
        <v>239.09</v>
      </c>
      <c r="L34" s="53"/>
      <c r="M34" s="177">
        <v>254.2</v>
      </c>
      <c r="N34" s="46">
        <f t="shared" si="17"/>
        <v>274.02999999999997</v>
      </c>
      <c r="O34" s="46">
        <v>282.26</v>
      </c>
      <c r="P34" s="46">
        <f t="shared" si="18"/>
        <v>254.2</v>
      </c>
      <c r="Q34" s="46">
        <f t="shared" si="0"/>
        <v>215.42372881355934</v>
      </c>
      <c r="R34" s="46">
        <v>261.83</v>
      </c>
      <c r="S34" s="46">
        <f t="shared" si="6"/>
        <v>100</v>
      </c>
      <c r="T34" s="46">
        <f t="shared" si="7"/>
        <v>103.0033208042915</v>
      </c>
      <c r="U34" s="46">
        <f t="shared" si="8"/>
        <v>100</v>
      </c>
      <c r="V34" s="46">
        <f t="shared" si="9"/>
        <v>103.00157356412274</v>
      </c>
      <c r="W34" s="46">
        <f t="shared" si="5"/>
        <v>221.88983050847457</v>
      </c>
      <c r="X34" s="46">
        <v>239.2</v>
      </c>
      <c r="Y34" s="10">
        <v>246.57</v>
      </c>
      <c r="Z34" s="173">
        <v>261.83</v>
      </c>
      <c r="AA34" s="174">
        <v>272.3</v>
      </c>
      <c r="AB34" s="111"/>
      <c r="AC34" s="39">
        <v>246.57</v>
      </c>
      <c r="AD34" s="180">
        <v>251.33</v>
      </c>
      <c r="AE34" s="39">
        <v>276.91000000000003</v>
      </c>
      <c r="AF34" s="181">
        <v>282.44</v>
      </c>
      <c r="AG34" s="39">
        <v>251.33</v>
      </c>
      <c r="AH34" s="180">
        <v>260.13</v>
      </c>
      <c r="AI34" s="51">
        <v>282.44</v>
      </c>
      <c r="AJ34" s="51">
        <f t="shared" si="19"/>
        <v>292.33</v>
      </c>
      <c r="AK34" s="59"/>
      <c r="AL34" s="56"/>
      <c r="AM34" s="56"/>
    </row>
    <row r="35" spans="2:39" ht="29.25" customHeight="1" x14ac:dyDescent="0.25">
      <c r="B35" s="105"/>
      <c r="C35" s="159" t="s">
        <v>46</v>
      </c>
      <c r="D35" s="46">
        <v>247.39</v>
      </c>
      <c r="E35" s="46">
        <v>263.01</v>
      </c>
      <c r="F35" s="46">
        <v>247.39</v>
      </c>
      <c r="G35" s="46">
        <v>263.01</v>
      </c>
      <c r="H35" s="53">
        <v>263.01</v>
      </c>
      <c r="I35" s="53"/>
      <c r="J35" s="12">
        <v>274.02999999999997</v>
      </c>
      <c r="K35" s="53">
        <v>263.01</v>
      </c>
      <c r="L35" s="53"/>
      <c r="M35" s="12">
        <v>274.02999999999997</v>
      </c>
      <c r="N35" s="46">
        <f t="shared" si="17"/>
        <v>274.02999999999997</v>
      </c>
      <c r="O35" s="46">
        <v>282.26</v>
      </c>
      <c r="P35" s="46">
        <f t="shared" si="18"/>
        <v>274.02999999999997</v>
      </c>
      <c r="Q35" s="46">
        <f t="shared" si="0"/>
        <v>232.22881355932202</v>
      </c>
      <c r="R35" s="46">
        <f t="shared" ref="R35" si="20">O35</f>
        <v>282.26</v>
      </c>
      <c r="S35" s="46">
        <f t="shared" si="6"/>
        <v>100</v>
      </c>
      <c r="T35" s="46">
        <f t="shared" si="7"/>
        <v>103.0033208042915</v>
      </c>
      <c r="U35" s="46">
        <f t="shared" si="8"/>
        <v>100</v>
      </c>
      <c r="V35" s="46">
        <f t="shared" si="9"/>
        <v>103.0033208042915</v>
      </c>
      <c r="W35" s="46">
        <f t="shared" si="5"/>
        <v>239.20338983050848</v>
      </c>
      <c r="X35" s="46">
        <v>239.2</v>
      </c>
      <c r="Y35" s="10">
        <v>246.57</v>
      </c>
      <c r="Z35" s="10">
        <v>282.26</v>
      </c>
      <c r="AA35" s="174">
        <v>290.95</v>
      </c>
      <c r="AB35" s="111"/>
      <c r="AC35" s="39">
        <v>246.57</v>
      </c>
      <c r="AD35" s="180">
        <v>251.33</v>
      </c>
      <c r="AE35" s="20">
        <v>295.88</v>
      </c>
      <c r="AF35" s="182">
        <v>301.60000000000002</v>
      </c>
      <c r="AG35" s="39">
        <v>251.33</v>
      </c>
      <c r="AH35" s="180">
        <v>260.13</v>
      </c>
      <c r="AI35" s="183">
        <v>301.60000000000002</v>
      </c>
      <c r="AJ35" s="183">
        <f t="shared" si="19"/>
        <v>312.16000000000003</v>
      </c>
      <c r="AK35" s="59"/>
      <c r="AL35" s="56"/>
      <c r="AM35" s="56"/>
    </row>
    <row r="36" spans="2:39" ht="32.25" customHeight="1" thickBot="1" x14ac:dyDescent="0.3">
      <c r="B36" s="148"/>
      <c r="C36" s="184" t="s">
        <v>53</v>
      </c>
      <c r="D36" s="6"/>
      <c r="E36" s="6"/>
      <c r="F36" s="6"/>
      <c r="G36" s="6"/>
      <c r="H36" s="116"/>
      <c r="I36" s="116"/>
      <c r="J36" s="143">
        <v>529.64</v>
      </c>
      <c r="K36" s="116"/>
      <c r="L36" s="116"/>
      <c r="M36" s="143">
        <v>257.51</v>
      </c>
      <c r="N36" s="6">
        <f t="shared" si="17"/>
        <v>529.64</v>
      </c>
      <c r="O36" s="6">
        <v>550.84</v>
      </c>
      <c r="P36" s="6">
        <f t="shared" si="18"/>
        <v>257.51</v>
      </c>
      <c r="Q36" s="6">
        <f t="shared" si="0"/>
        <v>218.22881355932205</v>
      </c>
      <c r="R36" s="6">
        <v>267.81</v>
      </c>
      <c r="S36" s="6">
        <f t="shared" si="6"/>
        <v>100</v>
      </c>
      <c r="T36" s="6">
        <f t="shared" si="7"/>
        <v>104.0027188278831</v>
      </c>
      <c r="U36" s="6">
        <f t="shared" si="8"/>
        <v>100</v>
      </c>
      <c r="V36" s="6">
        <f t="shared" si="9"/>
        <v>103.99984466622656</v>
      </c>
      <c r="W36" s="6">
        <f t="shared" si="5"/>
        <v>226.95762711864407</v>
      </c>
      <c r="X36" s="6">
        <v>466.81</v>
      </c>
      <c r="Y36" s="6">
        <v>485.19</v>
      </c>
      <c r="Z36" s="185">
        <v>550.84</v>
      </c>
      <c r="AA36" s="186">
        <v>278.5</v>
      </c>
      <c r="AB36" s="122"/>
      <c r="AC36" s="21">
        <v>485.19</v>
      </c>
      <c r="AD36" s="187">
        <v>494.58</v>
      </c>
      <c r="AE36" s="21">
        <v>283.22000000000003</v>
      </c>
      <c r="AF36" s="188">
        <v>288.88</v>
      </c>
      <c r="AG36" s="21">
        <v>494.58</v>
      </c>
      <c r="AH36" s="187">
        <v>511.89</v>
      </c>
      <c r="AI36" s="52">
        <v>288.88</v>
      </c>
      <c r="AJ36" s="52">
        <f t="shared" si="19"/>
        <v>298.99</v>
      </c>
      <c r="AK36" s="60"/>
      <c r="AL36" s="57"/>
      <c r="AM36" s="57"/>
    </row>
    <row r="37" spans="2:39" ht="42.75" hidden="1" customHeight="1" thickBot="1" x14ac:dyDescent="0.3">
      <c r="B37" s="189" t="s">
        <v>33</v>
      </c>
      <c r="C37" s="190" t="s">
        <v>108</v>
      </c>
      <c r="D37" s="11"/>
      <c r="E37" s="11"/>
      <c r="F37" s="11"/>
      <c r="G37" s="11"/>
      <c r="H37" s="11"/>
      <c r="I37" s="11"/>
      <c r="J37" s="191"/>
      <c r="K37" s="11"/>
      <c r="L37" s="11"/>
      <c r="M37" s="191"/>
      <c r="N37" s="11"/>
      <c r="O37" s="11"/>
      <c r="P37" s="11"/>
      <c r="Q37" s="127"/>
      <c r="R37" s="11"/>
      <c r="S37" s="11"/>
      <c r="T37" s="11"/>
      <c r="U37" s="11"/>
      <c r="V37" s="11"/>
      <c r="W37" s="127"/>
      <c r="X37" s="11">
        <v>173.73</v>
      </c>
      <c r="Y37" s="11">
        <v>173.73</v>
      </c>
      <c r="Z37" s="11">
        <v>205</v>
      </c>
      <c r="AA37" s="11">
        <v>205</v>
      </c>
      <c r="AB37" s="192"/>
      <c r="AC37" s="29"/>
      <c r="AD37" s="29"/>
      <c r="AE37" s="29"/>
      <c r="AF37" s="29"/>
      <c r="AG37" s="29"/>
      <c r="AH37" s="29"/>
      <c r="AI37" s="29"/>
      <c r="AJ37" s="29"/>
      <c r="AK37" s="193" t="s">
        <v>109</v>
      </c>
      <c r="AL37" s="193"/>
      <c r="AM37" s="193"/>
    </row>
    <row r="38" spans="2:39" ht="26.25" customHeight="1" x14ac:dyDescent="0.25">
      <c r="B38" s="194"/>
      <c r="C38" s="195" t="s">
        <v>113</v>
      </c>
      <c r="D38" s="48">
        <v>112.66</v>
      </c>
      <c r="E38" s="48">
        <v>112.66</v>
      </c>
      <c r="F38" s="48">
        <v>86.37</v>
      </c>
      <c r="G38" s="48">
        <v>86.37</v>
      </c>
      <c r="H38" s="48">
        <v>112.66</v>
      </c>
      <c r="I38" s="48">
        <v>86.25</v>
      </c>
      <c r="J38" s="48">
        <v>86.25</v>
      </c>
      <c r="K38" s="48">
        <v>86.37</v>
      </c>
      <c r="L38" s="48">
        <v>86.25</v>
      </c>
      <c r="M38" s="48">
        <v>86.25</v>
      </c>
      <c r="N38" s="48">
        <f>M38</f>
        <v>86.25</v>
      </c>
      <c r="O38" s="48">
        <f>N38</f>
        <v>86.25</v>
      </c>
      <c r="P38" s="48">
        <f t="shared" ref="P38" si="21">O38</f>
        <v>86.25</v>
      </c>
      <c r="Q38" s="3">
        <f t="shared" si="0"/>
        <v>73.093220338983059</v>
      </c>
      <c r="R38" s="48">
        <f t="shared" ref="R38:R47" si="22">P38</f>
        <v>86.25</v>
      </c>
      <c r="S38" s="48">
        <f t="shared" si="6"/>
        <v>100</v>
      </c>
      <c r="T38" s="48">
        <f t="shared" si="7"/>
        <v>100</v>
      </c>
      <c r="U38" s="48">
        <f t="shared" si="8"/>
        <v>100</v>
      </c>
      <c r="V38" s="48">
        <f t="shared" si="9"/>
        <v>100</v>
      </c>
      <c r="W38" s="48">
        <f t="shared" si="5"/>
        <v>73.093220338983059</v>
      </c>
      <c r="X38" s="48">
        <v>73.093220338983059</v>
      </c>
      <c r="Y38" s="48">
        <v>73.093220338983059</v>
      </c>
      <c r="Z38" s="48">
        <v>86.25</v>
      </c>
      <c r="AA38" s="48">
        <v>86.25</v>
      </c>
      <c r="AB38" s="72" t="s">
        <v>50</v>
      </c>
      <c r="AC38" s="30">
        <v>73.09</v>
      </c>
      <c r="AD38" s="30">
        <v>74.55</v>
      </c>
      <c r="AE38" s="30">
        <v>87.71</v>
      </c>
      <c r="AF38" s="30">
        <v>89.46</v>
      </c>
      <c r="AG38" s="30">
        <v>74.55</v>
      </c>
      <c r="AH38" s="30">
        <v>77.209999999999994</v>
      </c>
      <c r="AI38" s="30">
        <v>89.46</v>
      </c>
      <c r="AJ38" s="30">
        <v>92.65</v>
      </c>
      <c r="AK38" s="76" t="s">
        <v>50</v>
      </c>
      <c r="AL38" s="196" t="s">
        <v>155</v>
      </c>
      <c r="AM38" s="197"/>
    </row>
    <row r="39" spans="2:39" x14ac:dyDescent="0.25">
      <c r="B39" s="194"/>
      <c r="C39" s="198" t="s">
        <v>15</v>
      </c>
      <c r="D39" s="46">
        <v>231.5</v>
      </c>
      <c r="E39" s="46">
        <v>231.5</v>
      </c>
      <c r="F39" s="46">
        <v>177.49</v>
      </c>
      <c r="G39" s="46">
        <v>177.49</v>
      </c>
      <c r="H39" s="46">
        <v>231.5</v>
      </c>
      <c r="I39" s="46">
        <v>163.16999999999999</v>
      </c>
      <c r="J39" s="46">
        <v>163.16999999999999</v>
      </c>
      <c r="K39" s="46">
        <v>177.49</v>
      </c>
      <c r="L39" s="46">
        <v>163.16999999999999</v>
      </c>
      <c r="M39" s="46">
        <v>163.16999999999999</v>
      </c>
      <c r="N39" s="46">
        <f t="shared" ref="N39:P50" si="23">M39</f>
        <v>163.16999999999999</v>
      </c>
      <c r="O39" s="46">
        <f t="shared" si="23"/>
        <v>163.16999999999999</v>
      </c>
      <c r="P39" s="46">
        <f t="shared" si="23"/>
        <v>163.16999999999999</v>
      </c>
      <c r="Q39" s="1">
        <f t="shared" si="0"/>
        <v>138.27966101694915</v>
      </c>
      <c r="R39" s="46">
        <f t="shared" si="22"/>
        <v>163.16999999999999</v>
      </c>
      <c r="S39" s="46">
        <f t="shared" si="6"/>
        <v>100</v>
      </c>
      <c r="T39" s="46">
        <f t="shared" si="7"/>
        <v>100</v>
      </c>
      <c r="U39" s="46">
        <f t="shared" si="8"/>
        <v>100</v>
      </c>
      <c r="V39" s="46">
        <f t="shared" si="9"/>
        <v>100</v>
      </c>
      <c r="W39" s="46">
        <f t="shared" si="5"/>
        <v>138.27966101694915</v>
      </c>
      <c r="X39" s="46">
        <v>138.27966101694915</v>
      </c>
      <c r="Y39" s="46">
        <v>138.27966101694915</v>
      </c>
      <c r="Z39" s="46">
        <v>163.16999999999999</v>
      </c>
      <c r="AA39" s="46">
        <v>163.16999999999999</v>
      </c>
      <c r="AB39" s="81"/>
      <c r="AC39" s="31">
        <v>138.28</v>
      </c>
      <c r="AD39" s="31">
        <v>141.04</v>
      </c>
      <c r="AE39" s="31">
        <v>165.94</v>
      </c>
      <c r="AF39" s="31">
        <v>169.25</v>
      </c>
      <c r="AG39" s="31">
        <v>141.04</v>
      </c>
      <c r="AH39" s="31">
        <v>146.06</v>
      </c>
      <c r="AI39" s="31">
        <v>169.25</v>
      </c>
      <c r="AJ39" s="31">
        <v>175.27</v>
      </c>
      <c r="AK39" s="84"/>
      <c r="AL39" s="199"/>
      <c r="AM39" s="200"/>
    </row>
    <row r="40" spans="2:39" x14ac:dyDescent="0.25">
      <c r="B40" s="194"/>
      <c r="C40" s="198" t="s">
        <v>12</v>
      </c>
      <c r="D40" s="46">
        <v>175.48</v>
      </c>
      <c r="E40" s="46">
        <v>175.48</v>
      </c>
      <c r="F40" s="46">
        <v>134.54</v>
      </c>
      <c r="G40" s="46">
        <v>134.54</v>
      </c>
      <c r="H40" s="46">
        <v>175.48</v>
      </c>
      <c r="I40" s="46">
        <v>114.92</v>
      </c>
      <c r="J40" s="46">
        <v>114.92</v>
      </c>
      <c r="K40" s="46">
        <v>134.54</v>
      </c>
      <c r="L40" s="46">
        <v>114.92</v>
      </c>
      <c r="M40" s="46">
        <v>114.92</v>
      </c>
      <c r="N40" s="46">
        <f t="shared" si="23"/>
        <v>114.92</v>
      </c>
      <c r="O40" s="46">
        <f t="shared" si="23"/>
        <v>114.92</v>
      </c>
      <c r="P40" s="46">
        <f t="shared" si="23"/>
        <v>114.92</v>
      </c>
      <c r="Q40" s="1">
        <f t="shared" si="0"/>
        <v>97.389830508474589</v>
      </c>
      <c r="R40" s="46">
        <f t="shared" si="22"/>
        <v>114.92</v>
      </c>
      <c r="S40" s="46">
        <f t="shared" si="6"/>
        <v>100</v>
      </c>
      <c r="T40" s="46">
        <f t="shared" si="7"/>
        <v>100</v>
      </c>
      <c r="U40" s="46">
        <f t="shared" si="8"/>
        <v>100</v>
      </c>
      <c r="V40" s="46">
        <f t="shared" si="9"/>
        <v>100</v>
      </c>
      <c r="W40" s="46">
        <f t="shared" si="5"/>
        <v>97.389830508474589</v>
      </c>
      <c r="X40" s="46">
        <v>97.389830508474589</v>
      </c>
      <c r="Y40" s="46">
        <v>97.389830508474589</v>
      </c>
      <c r="Z40" s="46">
        <v>114.92</v>
      </c>
      <c r="AA40" s="46">
        <v>114.92</v>
      </c>
      <c r="AB40" s="81"/>
      <c r="AC40" s="31">
        <v>97.39</v>
      </c>
      <c r="AD40" s="31">
        <v>99.33</v>
      </c>
      <c r="AE40" s="31">
        <v>116.87</v>
      </c>
      <c r="AF40" s="31">
        <v>119.2</v>
      </c>
      <c r="AG40" s="31">
        <v>99.33</v>
      </c>
      <c r="AH40" s="31">
        <v>102.87</v>
      </c>
      <c r="AI40" s="201">
        <v>119.2</v>
      </c>
      <c r="AJ40" s="31">
        <v>123.44</v>
      </c>
      <c r="AK40" s="84"/>
      <c r="AL40" s="199"/>
      <c r="AM40" s="200"/>
    </row>
    <row r="41" spans="2:39" x14ac:dyDescent="0.25">
      <c r="B41" s="194"/>
      <c r="C41" s="198" t="s">
        <v>16</v>
      </c>
      <c r="D41" s="46">
        <v>244.9</v>
      </c>
      <c r="E41" s="46">
        <v>244.9</v>
      </c>
      <c r="F41" s="46">
        <v>187.76</v>
      </c>
      <c r="G41" s="46">
        <v>187.76</v>
      </c>
      <c r="H41" s="46">
        <v>244.9</v>
      </c>
      <c r="I41" s="46">
        <v>182.78</v>
      </c>
      <c r="J41" s="46">
        <v>182.78</v>
      </c>
      <c r="K41" s="46">
        <v>187.76</v>
      </c>
      <c r="L41" s="46">
        <f>J41</f>
        <v>182.78</v>
      </c>
      <c r="M41" s="46">
        <f>L41</f>
        <v>182.78</v>
      </c>
      <c r="N41" s="46">
        <f t="shared" si="23"/>
        <v>182.78</v>
      </c>
      <c r="O41" s="46">
        <f t="shared" si="23"/>
        <v>182.78</v>
      </c>
      <c r="P41" s="46">
        <f t="shared" si="23"/>
        <v>182.78</v>
      </c>
      <c r="Q41" s="1">
        <f t="shared" si="0"/>
        <v>154.89830508474577</v>
      </c>
      <c r="R41" s="46">
        <f t="shared" si="22"/>
        <v>182.78</v>
      </c>
      <c r="S41" s="46">
        <f t="shared" si="6"/>
        <v>100</v>
      </c>
      <c r="T41" s="46">
        <f t="shared" si="7"/>
        <v>100</v>
      </c>
      <c r="U41" s="46">
        <f t="shared" si="8"/>
        <v>100</v>
      </c>
      <c r="V41" s="46">
        <f t="shared" si="9"/>
        <v>100</v>
      </c>
      <c r="W41" s="46">
        <f t="shared" si="5"/>
        <v>154.89830508474577</v>
      </c>
      <c r="X41" s="46">
        <v>154.89830508474577</v>
      </c>
      <c r="Y41" s="46">
        <v>154.89830508474577</v>
      </c>
      <c r="Z41" s="46">
        <v>182.78</v>
      </c>
      <c r="AA41" s="46">
        <v>182.78</v>
      </c>
      <c r="AB41" s="81"/>
      <c r="AC41" s="31">
        <v>154.9</v>
      </c>
      <c r="AD41" s="31">
        <v>157.99</v>
      </c>
      <c r="AE41" s="31">
        <v>185.88</v>
      </c>
      <c r="AF41" s="31">
        <v>189.59</v>
      </c>
      <c r="AG41" s="31">
        <v>157.99</v>
      </c>
      <c r="AH41" s="31">
        <v>163.61000000000001</v>
      </c>
      <c r="AI41" s="31">
        <v>189.59</v>
      </c>
      <c r="AJ41" s="31">
        <v>196.33</v>
      </c>
      <c r="AK41" s="84"/>
      <c r="AL41" s="199"/>
      <c r="AM41" s="200"/>
    </row>
    <row r="42" spans="2:39" x14ac:dyDescent="0.25">
      <c r="B42" s="194"/>
      <c r="C42" s="198" t="s">
        <v>115</v>
      </c>
      <c r="D42" s="46">
        <v>214.7</v>
      </c>
      <c r="E42" s="46">
        <v>214.7</v>
      </c>
      <c r="F42" s="46">
        <v>191.7</v>
      </c>
      <c r="G42" s="46">
        <v>191.7</v>
      </c>
      <c r="H42" s="46">
        <v>214.7</v>
      </c>
      <c r="I42" s="46">
        <v>118.85</v>
      </c>
      <c r="J42" s="46">
        <v>118.85</v>
      </c>
      <c r="K42" s="46">
        <v>191.7</v>
      </c>
      <c r="L42" s="46">
        <v>118.85</v>
      </c>
      <c r="M42" s="46">
        <v>118.85</v>
      </c>
      <c r="N42" s="46">
        <f t="shared" si="23"/>
        <v>118.85</v>
      </c>
      <c r="O42" s="46">
        <f t="shared" si="23"/>
        <v>118.85</v>
      </c>
      <c r="P42" s="46">
        <f t="shared" si="23"/>
        <v>118.85</v>
      </c>
      <c r="Q42" s="1">
        <f t="shared" si="0"/>
        <v>100.72033898305085</v>
      </c>
      <c r="R42" s="46">
        <f t="shared" si="22"/>
        <v>118.85</v>
      </c>
      <c r="S42" s="46">
        <f t="shared" si="6"/>
        <v>100</v>
      </c>
      <c r="T42" s="46">
        <f t="shared" si="7"/>
        <v>100</v>
      </c>
      <c r="U42" s="46">
        <f t="shared" si="8"/>
        <v>100</v>
      </c>
      <c r="V42" s="46">
        <f t="shared" si="9"/>
        <v>100</v>
      </c>
      <c r="W42" s="46">
        <f t="shared" si="5"/>
        <v>100.72033898305085</v>
      </c>
      <c r="X42" s="46">
        <v>100.72033898305085</v>
      </c>
      <c r="Y42" s="46">
        <v>100.72033898305085</v>
      </c>
      <c r="Z42" s="46">
        <v>118.85</v>
      </c>
      <c r="AA42" s="46">
        <v>118.85</v>
      </c>
      <c r="AB42" s="81"/>
      <c r="AC42" s="31">
        <v>100.72</v>
      </c>
      <c r="AD42" s="31">
        <v>102.72</v>
      </c>
      <c r="AE42" s="31">
        <v>120.86</v>
      </c>
      <c r="AF42" s="31">
        <v>123.26</v>
      </c>
      <c r="AG42" s="31">
        <v>102.72</v>
      </c>
      <c r="AH42" s="31">
        <v>106.38</v>
      </c>
      <c r="AI42" s="31">
        <v>123.26</v>
      </c>
      <c r="AJ42" s="31">
        <v>127.66</v>
      </c>
      <c r="AK42" s="84"/>
      <c r="AL42" s="199"/>
      <c r="AM42" s="200"/>
    </row>
    <row r="43" spans="2:39" x14ac:dyDescent="0.25">
      <c r="B43" s="194"/>
      <c r="C43" s="198" t="s">
        <v>17</v>
      </c>
      <c r="D43" s="46">
        <v>238.58</v>
      </c>
      <c r="E43" s="46">
        <v>238.58</v>
      </c>
      <c r="F43" s="46">
        <v>205.15</v>
      </c>
      <c r="G43" s="46">
        <v>205.15</v>
      </c>
      <c r="H43" s="46">
        <v>238.58</v>
      </c>
      <c r="I43" s="46">
        <v>99.36</v>
      </c>
      <c r="J43" s="46">
        <v>99.36</v>
      </c>
      <c r="K43" s="46">
        <v>205.15</v>
      </c>
      <c r="L43" s="46">
        <v>99.36</v>
      </c>
      <c r="M43" s="46">
        <v>99.36</v>
      </c>
      <c r="N43" s="46">
        <f t="shared" si="23"/>
        <v>99.36</v>
      </c>
      <c r="O43" s="46">
        <f t="shared" si="23"/>
        <v>99.36</v>
      </c>
      <c r="P43" s="46">
        <f t="shared" si="23"/>
        <v>99.36</v>
      </c>
      <c r="Q43" s="1">
        <f t="shared" si="0"/>
        <v>84.203389830508485</v>
      </c>
      <c r="R43" s="46">
        <f t="shared" si="22"/>
        <v>99.36</v>
      </c>
      <c r="S43" s="46">
        <f t="shared" si="6"/>
        <v>100</v>
      </c>
      <c r="T43" s="46">
        <f t="shared" si="7"/>
        <v>100</v>
      </c>
      <c r="U43" s="46">
        <f t="shared" si="8"/>
        <v>100</v>
      </c>
      <c r="V43" s="46">
        <f t="shared" si="9"/>
        <v>100</v>
      </c>
      <c r="W43" s="46">
        <f t="shared" si="5"/>
        <v>84.203389830508485</v>
      </c>
      <c r="X43" s="46">
        <v>84.203389830508485</v>
      </c>
      <c r="Y43" s="46">
        <v>84.203389830508485</v>
      </c>
      <c r="Z43" s="46">
        <v>99.36</v>
      </c>
      <c r="AA43" s="46">
        <v>99.36</v>
      </c>
      <c r="AB43" s="81"/>
      <c r="AC43" s="31">
        <v>84.2</v>
      </c>
      <c r="AD43" s="31">
        <v>85.88</v>
      </c>
      <c r="AE43" s="31">
        <v>101.04</v>
      </c>
      <c r="AF43" s="31">
        <v>103.06</v>
      </c>
      <c r="AG43" s="31">
        <v>85.88</v>
      </c>
      <c r="AH43" s="31">
        <v>88.94</v>
      </c>
      <c r="AI43" s="31">
        <v>103.06</v>
      </c>
      <c r="AJ43" s="31">
        <v>106.73</v>
      </c>
      <c r="AK43" s="84"/>
      <c r="AL43" s="199"/>
      <c r="AM43" s="200"/>
    </row>
    <row r="44" spans="2:39" x14ac:dyDescent="0.25">
      <c r="B44" s="194"/>
      <c r="C44" s="198" t="s">
        <v>114</v>
      </c>
      <c r="D44" s="46">
        <v>154.63</v>
      </c>
      <c r="E44" s="46">
        <v>154.63</v>
      </c>
      <c r="F44" s="46">
        <v>118.56</v>
      </c>
      <c r="G44" s="46">
        <v>118.56</v>
      </c>
      <c r="H44" s="46">
        <v>154.63</v>
      </c>
      <c r="I44" s="46">
        <v>104.87</v>
      </c>
      <c r="J44" s="46">
        <v>104.87</v>
      </c>
      <c r="K44" s="46">
        <v>118.56</v>
      </c>
      <c r="L44" s="46">
        <v>104.87</v>
      </c>
      <c r="M44" s="46">
        <v>104.87</v>
      </c>
      <c r="N44" s="46">
        <f t="shared" si="23"/>
        <v>104.87</v>
      </c>
      <c r="O44" s="46">
        <f t="shared" si="23"/>
        <v>104.87</v>
      </c>
      <c r="P44" s="46">
        <f t="shared" si="23"/>
        <v>104.87</v>
      </c>
      <c r="Q44" s="1">
        <f t="shared" si="0"/>
        <v>88.872881355932208</v>
      </c>
      <c r="R44" s="46">
        <f t="shared" si="22"/>
        <v>104.87</v>
      </c>
      <c r="S44" s="46">
        <f t="shared" si="6"/>
        <v>100</v>
      </c>
      <c r="T44" s="46">
        <f t="shared" si="7"/>
        <v>100</v>
      </c>
      <c r="U44" s="46">
        <f t="shared" si="8"/>
        <v>100</v>
      </c>
      <c r="V44" s="46">
        <f t="shared" si="9"/>
        <v>100</v>
      </c>
      <c r="W44" s="46">
        <f t="shared" si="5"/>
        <v>88.872881355932208</v>
      </c>
      <c r="X44" s="46">
        <v>88.872881355932208</v>
      </c>
      <c r="Y44" s="46">
        <v>88.872881355932208</v>
      </c>
      <c r="Z44" s="46">
        <v>104.87</v>
      </c>
      <c r="AA44" s="46">
        <v>104.87</v>
      </c>
      <c r="AB44" s="81"/>
      <c r="AC44" s="31">
        <v>88.87</v>
      </c>
      <c r="AD44" s="31">
        <v>90.64</v>
      </c>
      <c r="AE44" s="31">
        <v>106.64</v>
      </c>
      <c r="AF44" s="31">
        <v>108.77</v>
      </c>
      <c r="AG44" s="31">
        <v>90.64</v>
      </c>
      <c r="AH44" s="31">
        <v>93.87</v>
      </c>
      <c r="AI44" s="31">
        <v>108.77</v>
      </c>
      <c r="AJ44" s="31">
        <v>112.64</v>
      </c>
      <c r="AK44" s="84"/>
      <c r="AL44" s="199"/>
      <c r="AM44" s="200"/>
    </row>
    <row r="45" spans="2:39" x14ac:dyDescent="0.25">
      <c r="B45" s="194"/>
      <c r="C45" s="198" t="s">
        <v>13</v>
      </c>
      <c r="D45" s="46">
        <v>114.92</v>
      </c>
      <c r="E45" s="46">
        <v>114.92</v>
      </c>
      <c r="F45" s="46">
        <f>D45</f>
        <v>114.92</v>
      </c>
      <c r="G45" s="46">
        <f>E45</f>
        <v>114.92</v>
      </c>
      <c r="H45" s="46">
        <v>114.92</v>
      </c>
      <c r="I45" s="46">
        <v>118.33</v>
      </c>
      <c r="J45" s="46">
        <v>118.33</v>
      </c>
      <c r="K45" s="46">
        <f>H45</f>
        <v>114.92</v>
      </c>
      <c r="L45" s="46">
        <v>118.33</v>
      </c>
      <c r="M45" s="46">
        <v>118.33</v>
      </c>
      <c r="N45" s="46">
        <f t="shared" si="23"/>
        <v>118.33</v>
      </c>
      <c r="O45" s="46">
        <f t="shared" si="23"/>
        <v>118.33</v>
      </c>
      <c r="P45" s="46">
        <f t="shared" si="23"/>
        <v>118.33</v>
      </c>
      <c r="Q45" s="1">
        <f t="shared" si="0"/>
        <v>100.27966101694916</v>
      </c>
      <c r="R45" s="46">
        <f t="shared" si="22"/>
        <v>118.33</v>
      </c>
      <c r="S45" s="46">
        <f t="shared" si="6"/>
        <v>100</v>
      </c>
      <c r="T45" s="46">
        <f t="shared" si="7"/>
        <v>100</v>
      </c>
      <c r="U45" s="46">
        <f t="shared" si="8"/>
        <v>100</v>
      </c>
      <c r="V45" s="46">
        <f t="shared" si="9"/>
        <v>100</v>
      </c>
      <c r="W45" s="46">
        <f t="shared" si="5"/>
        <v>100.27966101694916</v>
      </c>
      <c r="X45" s="46">
        <v>100.27966101694916</v>
      </c>
      <c r="Y45" s="46">
        <v>100.27966101694916</v>
      </c>
      <c r="Z45" s="46">
        <v>118.33</v>
      </c>
      <c r="AA45" s="46">
        <v>118.33</v>
      </c>
      <c r="AB45" s="81"/>
      <c r="AC45" s="31">
        <v>100.28</v>
      </c>
      <c r="AD45" s="31">
        <v>102.28</v>
      </c>
      <c r="AE45" s="31">
        <v>120.34</v>
      </c>
      <c r="AF45" s="31">
        <v>122.74</v>
      </c>
      <c r="AG45" s="31">
        <v>102.28</v>
      </c>
      <c r="AH45" s="31">
        <v>105.92</v>
      </c>
      <c r="AI45" s="31">
        <v>122.74</v>
      </c>
      <c r="AJ45" s="201">
        <v>127.1</v>
      </c>
      <c r="AK45" s="84"/>
      <c r="AL45" s="199"/>
      <c r="AM45" s="200"/>
    </row>
    <row r="46" spans="2:39" x14ac:dyDescent="0.25">
      <c r="B46" s="194"/>
      <c r="C46" s="198" t="s">
        <v>112</v>
      </c>
      <c r="D46" s="46">
        <v>331.08</v>
      </c>
      <c r="E46" s="46">
        <v>331.08</v>
      </c>
      <c r="F46" s="46">
        <v>226.63</v>
      </c>
      <c r="G46" s="46">
        <v>226.63</v>
      </c>
      <c r="H46" s="46">
        <v>331.08</v>
      </c>
      <c r="I46" s="46">
        <v>215.6</v>
      </c>
      <c r="J46" s="46">
        <v>215.6</v>
      </c>
      <c r="K46" s="46">
        <v>226.63</v>
      </c>
      <c r="L46" s="46">
        <v>215.6</v>
      </c>
      <c r="M46" s="46">
        <v>215.6</v>
      </c>
      <c r="N46" s="46">
        <f t="shared" si="23"/>
        <v>215.6</v>
      </c>
      <c r="O46" s="46">
        <f t="shared" si="23"/>
        <v>215.6</v>
      </c>
      <c r="P46" s="46">
        <f t="shared" si="23"/>
        <v>215.6</v>
      </c>
      <c r="Q46" s="1">
        <f t="shared" si="0"/>
        <v>182.71186440677965</v>
      </c>
      <c r="R46" s="46">
        <f t="shared" si="22"/>
        <v>215.6</v>
      </c>
      <c r="S46" s="46">
        <f t="shared" si="6"/>
        <v>100</v>
      </c>
      <c r="T46" s="46">
        <f t="shared" si="7"/>
        <v>100</v>
      </c>
      <c r="U46" s="46">
        <f t="shared" si="8"/>
        <v>100</v>
      </c>
      <c r="V46" s="46">
        <f t="shared" si="9"/>
        <v>100</v>
      </c>
      <c r="W46" s="46">
        <f t="shared" si="5"/>
        <v>182.71186440677965</v>
      </c>
      <c r="X46" s="46">
        <v>182.71186440677965</v>
      </c>
      <c r="Y46" s="46">
        <v>182.71186440677965</v>
      </c>
      <c r="Z46" s="46">
        <v>215.6</v>
      </c>
      <c r="AA46" s="46">
        <v>215.6</v>
      </c>
      <c r="AB46" s="81"/>
      <c r="AC46" s="31">
        <v>182.71</v>
      </c>
      <c r="AD46" s="31">
        <v>186.36</v>
      </c>
      <c r="AE46" s="31">
        <v>219.25</v>
      </c>
      <c r="AF46" s="31">
        <v>223.63</v>
      </c>
      <c r="AG46" s="31">
        <v>186.36</v>
      </c>
      <c r="AH46" s="201">
        <v>193</v>
      </c>
      <c r="AI46" s="31">
        <v>223.63</v>
      </c>
      <c r="AJ46" s="201">
        <v>231.6</v>
      </c>
      <c r="AK46" s="84"/>
      <c r="AL46" s="199"/>
      <c r="AM46" s="200"/>
    </row>
    <row r="47" spans="2:39" ht="15.75" thickBot="1" x14ac:dyDescent="0.3">
      <c r="B47" s="194"/>
      <c r="C47" s="202" t="s">
        <v>14</v>
      </c>
      <c r="D47" s="6">
        <v>157.52000000000001</v>
      </c>
      <c r="E47" s="6">
        <v>157.52000000000001</v>
      </c>
      <c r="F47" s="6">
        <f>D47</f>
        <v>157.52000000000001</v>
      </c>
      <c r="G47" s="6">
        <f>E47</f>
        <v>157.52000000000001</v>
      </c>
      <c r="H47" s="6">
        <v>157.52000000000001</v>
      </c>
      <c r="I47" s="6">
        <v>153.30000000000001</v>
      </c>
      <c r="J47" s="6">
        <v>153.30000000000001</v>
      </c>
      <c r="K47" s="6">
        <f>G47</f>
        <v>157.52000000000001</v>
      </c>
      <c r="L47" s="6">
        <f>J47</f>
        <v>153.30000000000001</v>
      </c>
      <c r="M47" s="6">
        <f>L47</f>
        <v>153.30000000000001</v>
      </c>
      <c r="N47" s="6">
        <f t="shared" si="23"/>
        <v>153.30000000000001</v>
      </c>
      <c r="O47" s="6">
        <f t="shared" si="23"/>
        <v>153.30000000000001</v>
      </c>
      <c r="P47" s="6">
        <f t="shared" si="23"/>
        <v>153.30000000000001</v>
      </c>
      <c r="Q47" s="203">
        <f t="shared" si="0"/>
        <v>129.91525423728814</v>
      </c>
      <c r="R47" s="6">
        <f t="shared" si="22"/>
        <v>153.30000000000001</v>
      </c>
      <c r="S47" s="6">
        <f t="shared" si="6"/>
        <v>100</v>
      </c>
      <c r="T47" s="6">
        <f t="shared" si="7"/>
        <v>100</v>
      </c>
      <c r="U47" s="6">
        <f t="shared" si="8"/>
        <v>100</v>
      </c>
      <c r="V47" s="6">
        <f t="shared" si="9"/>
        <v>100</v>
      </c>
      <c r="W47" s="6">
        <f t="shared" si="5"/>
        <v>129.91525423728814</v>
      </c>
      <c r="X47" s="6">
        <v>129.91525423728814</v>
      </c>
      <c r="Y47" s="6">
        <v>129.91525423728814</v>
      </c>
      <c r="Z47" s="6">
        <v>153.30000000000001</v>
      </c>
      <c r="AA47" s="6">
        <v>153.30000000000001</v>
      </c>
      <c r="AB47" s="88"/>
      <c r="AC47" s="32">
        <v>129.91999999999999</v>
      </c>
      <c r="AD47" s="32">
        <v>132.51</v>
      </c>
      <c r="AE47" s="32">
        <v>155.9</v>
      </c>
      <c r="AF47" s="32">
        <v>159.01</v>
      </c>
      <c r="AG47" s="32">
        <v>132.51</v>
      </c>
      <c r="AH47" s="32">
        <v>137.22999999999999</v>
      </c>
      <c r="AI47" s="32">
        <v>159.01</v>
      </c>
      <c r="AJ47" s="32">
        <v>164.68</v>
      </c>
      <c r="AK47" s="89"/>
      <c r="AL47" s="199"/>
      <c r="AM47" s="200"/>
    </row>
    <row r="48" spans="2:39" ht="23.25" customHeight="1" thickBot="1" x14ac:dyDescent="0.3">
      <c r="B48" s="204"/>
      <c r="C48" s="205" t="s">
        <v>116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206"/>
      <c r="R48" s="5"/>
      <c r="S48" s="5"/>
      <c r="T48" s="5"/>
      <c r="U48" s="5"/>
      <c r="V48" s="5"/>
      <c r="W48" s="5"/>
      <c r="X48" s="5">
        <v>173.73</v>
      </c>
      <c r="Y48" s="5">
        <v>173.73</v>
      </c>
      <c r="Z48" s="5">
        <v>205</v>
      </c>
      <c r="AA48" s="5">
        <v>205</v>
      </c>
      <c r="AB48" s="207"/>
      <c r="AC48" s="36">
        <v>173.73</v>
      </c>
      <c r="AD48" s="36">
        <v>177.2</v>
      </c>
      <c r="AE48" s="36">
        <v>208.48</v>
      </c>
      <c r="AF48" s="36">
        <v>212.64</v>
      </c>
      <c r="AG48" s="36">
        <v>177.2</v>
      </c>
      <c r="AH48" s="36">
        <v>183.51</v>
      </c>
      <c r="AI48" s="36">
        <v>212.64</v>
      </c>
      <c r="AJ48" s="36">
        <v>220.21</v>
      </c>
      <c r="AK48" s="170" t="s">
        <v>117</v>
      </c>
      <c r="AL48" s="204"/>
      <c r="AM48" s="208"/>
    </row>
    <row r="49" spans="2:39" ht="44.25" hidden="1" customHeight="1" thickBot="1" x14ac:dyDescent="0.3">
      <c r="B49" s="97" t="s">
        <v>153</v>
      </c>
      <c r="C49" s="209" t="s">
        <v>154</v>
      </c>
      <c r="D49" s="210">
        <v>645</v>
      </c>
      <c r="E49" s="210">
        <v>645</v>
      </c>
      <c r="F49" s="210">
        <v>548.25</v>
      </c>
      <c r="G49" s="210">
        <v>548.25</v>
      </c>
      <c r="H49" s="210">
        <v>645</v>
      </c>
      <c r="I49" s="210">
        <v>320.69</v>
      </c>
      <c r="J49" s="210">
        <v>320.69</v>
      </c>
      <c r="K49" s="210">
        <v>548.25</v>
      </c>
      <c r="L49" s="210">
        <f>J49</f>
        <v>320.69</v>
      </c>
      <c r="M49" s="210">
        <f>J49</f>
        <v>320.69</v>
      </c>
      <c r="N49" s="48">
        <f t="shared" si="23"/>
        <v>320.69</v>
      </c>
      <c r="O49" s="48">
        <v>333.5</v>
      </c>
      <c r="P49" s="48">
        <f>N49</f>
        <v>320.69</v>
      </c>
      <c r="Q49" s="211">
        <f t="shared" si="0"/>
        <v>271.77118644067798</v>
      </c>
      <c r="R49" s="48">
        <v>333.5</v>
      </c>
      <c r="S49" s="48">
        <f t="shared" si="6"/>
        <v>100</v>
      </c>
      <c r="T49" s="48">
        <f t="shared" si="7"/>
        <v>103.99451183385824</v>
      </c>
      <c r="U49" s="48">
        <f t="shared" si="8"/>
        <v>100</v>
      </c>
      <c r="V49" s="48">
        <f t="shared" si="9"/>
        <v>103.99451183385824</v>
      </c>
      <c r="W49" s="100">
        <f t="shared" si="5"/>
        <v>282.62711864406782</v>
      </c>
      <c r="X49" s="48">
        <v>282.62711864406782</v>
      </c>
      <c r="Y49" s="48">
        <v>282.62711864406782</v>
      </c>
      <c r="Z49" s="48">
        <v>333.5</v>
      </c>
      <c r="AA49" s="48">
        <v>333.5</v>
      </c>
      <c r="AB49" s="72" t="s">
        <v>76</v>
      </c>
      <c r="AC49" s="30">
        <v>674.08</v>
      </c>
      <c r="AD49" s="30">
        <v>674.08</v>
      </c>
      <c r="AE49" s="30"/>
      <c r="AF49" s="30"/>
      <c r="AG49" s="30">
        <v>674.08</v>
      </c>
      <c r="AH49" s="30">
        <v>674.08</v>
      </c>
      <c r="AI49" s="30"/>
      <c r="AJ49" s="30"/>
      <c r="AK49" s="76" t="s">
        <v>76</v>
      </c>
      <c r="AL49" s="76"/>
      <c r="AM49" s="76"/>
    </row>
    <row r="50" spans="2:39" ht="15.75" hidden="1" thickBot="1" x14ac:dyDescent="0.3">
      <c r="B50" s="105"/>
      <c r="C50" s="212" t="s">
        <v>25</v>
      </c>
      <c r="D50" s="213">
        <v>645.14</v>
      </c>
      <c r="E50" s="213">
        <v>645.14</v>
      </c>
      <c r="F50" s="213">
        <v>548.25</v>
      </c>
      <c r="G50" s="213">
        <v>548.25</v>
      </c>
      <c r="H50" s="213">
        <v>645.14</v>
      </c>
      <c r="I50" s="213">
        <f>I49</f>
        <v>320.69</v>
      </c>
      <c r="J50" s="213">
        <f>J49</f>
        <v>320.69</v>
      </c>
      <c r="K50" s="213">
        <v>548.25</v>
      </c>
      <c r="L50" s="213">
        <f>L49</f>
        <v>320.69</v>
      </c>
      <c r="M50" s="213">
        <f>M49</f>
        <v>320.69</v>
      </c>
      <c r="N50" s="46">
        <f t="shared" si="23"/>
        <v>320.69</v>
      </c>
      <c r="O50" s="46">
        <v>333.5</v>
      </c>
      <c r="P50" s="46">
        <f t="shared" ref="P50:P66" si="24">N50</f>
        <v>320.69</v>
      </c>
      <c r="Q50" s="214">
        <f t="shared" si="0"/>
        <v>271.77118644067798</v>
      </c>
      <c r="R50" s="46">
        <v>333.5</v>
      </c>
      <c r="S50" s="46">
        <f t="shared" si="6"/>
        <v>100</v>
      </c>
      <c r="T50" s="46">
        <f t="shared" si="7"/>
        <v>103.99451183385824</v>
      </c>
      <c r="U50" s="46">
        <f t="shared" si="8"/>
        <v>100</v>
      </c>
      <c r="V50" s="46">
        <f t="shared" si="9"/>
        <v>103.99451183385824</v>
      </c>
      <c r="W50" s="13">
        <f t="shared" si="5"/>
        <v>282.62711864406782</v>
      </c>
      <c r="X50" s="46">
        <v>282.62711864406782</v>
      </c>
      <c r="Y50" s="46">
        <v>282.62711864406782</v>
      </c>
      <c r="Z50" s="46">
        <v>333.5</v>
      </c>
      <c r="AA50" s="46">
        <v>333.5</v>
      </c>
      <c r="AB50" s="81"/>
      <c r="AC50" s="31">
        <v>674.08</v>
      </c>
      <c r="AD50" s="31">
        <v>674.08</v>
      </c>
      <c r="AE50" s="31"/>
      <c r="AF50" s="31"/>
      <c r="AG50" s="31">
        <v>674.08</v>
      </c>
      <c r="AH50" s="31">
        <v>674.08</v>
      </c>
      <c r="AI50" s="31"/>
      <c r="AJ50" s="31"/>
      <c r="AK50" s="84"/>
      <c r="AL50" s="84"/>
      <c r="AM50" s="84"/>
    </row>
    <row r="51" spans="2:39" ht="15.75" hidden="1" thickBot="1" x14ac:dyDescent="0.3">
      <c r="B51" s="105"/>
      <c r="C51" s="212" t="s">
        <v>18</v>
      </c>
      <c r="D51" s="213">
        <v>381.03</v>
      </c>
      <c r="E51" s="213">
        <v>381.03</v>
      </c>
      <c r="F51" s="213">
        <v>324</v>
      </c>
      <c r="G51" s="213">
        <v>324</v>
      </c>
      <c r="H51" s="213">
        <v>381.03</v>
      </c>
      <c r="I51" s="213"/>
      <c r="J51" s="213"/>
      <c r="K51" s="213">
        <v>324</v>
      </c>
      <c r="L51" s="213"/>
      <c r="M51" s="213"/>
      <c r="N51" s="46">
        <v>337.21</v>
      </c>
      <c r="O51" s="46">
        <v>350.66</v>
      </c>
      <c r="P51" s="46">
        <v>337.21</v>
      </c>
      <c r="Q51" s="214">
        <f t="shared" si="0"/>
        <v>285.77118644067798</v>
      </c>
      <c r="R51" s="46">
        <v>350.66</v>
      </c>
      <c r="S51" s="46"/>
      <c r="T51" s="46">
        <f t="shared" si="7"/>
        <v>103.98861243735359</v>
      </c>
      <c r="U51" s="46"/>
      <c r="V51" s="46">
        <f t="shared" si="9"/>
        <v>103.98861243735359</v>
      </c>
      <c r="W51" s="13">
        <f t="shared" si="5"/>
        <v>297.16949152542378</v>
      </c>
      <c r="X51" s="46">
        <v>297.16949152542378</v>
      </c>
      <c r="Y51" s="46">
        <v>297.16949152542378</v>
      </c>
      <c r="Z51" s="46">
        <v>350.66</v>
      </c>
      <c r="AA51" s="46">
        <v>350.66</v>
      </c>
      <c r="AB51" s="81"/>
      <c r="AC51" s="31">
        <v>674.08</v>
      </c>
      <c r="AD51" s="31">
        <v>674.08</v>
      </c>
      <c r="AE51" s="31"/>
      <c r="AF51" s="31"/>
      <c r="AG51" s="31">
        <v>674.08</v>
      </c>
      <c r="AH51" s="31">
        <v>674.08</v>
      </c>
      <c r="AI51" s="31"/>
      <c r="AJ51" s="31"/>
      <c r="AK51" s="84"/>
      <c r="AL51" s="84"/>
      <c r="AM51" s="84"/>
    </row>
    <row r="52" spans="2:39" ht="15.75" hidden="1" thickBot="1" x14ac:dyDescent="0.3">
      <c r="B52" s="105"/>
      <c r="C52" s="212" t="s">
        <v>73</v>
      </c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46">
        <v>337.21</v>
      </c>
      <c r="O52" s="46">
        <v>350.66</v>
      </c>
      <c r="P52" s="46">
        <v>337.21</v>
      </c>
      <c r="Q52" s="214">
        <f t="shared" si="0"/>
        <v>285.77118644067798</v>
      </c>
      <c r="R52" s="46">
        <v>350.66</v>
      </c>
      <c r="S52" s="46"/>
      <c r="T52" s="46">
        <f t="shared" si="7"/>
        <v>103.98861243735359</v>
      </c>
      <c r="U52" s="46"/>
      <c r="V52" s="46">
        <f t="shared" si="9"/>
        <v>103.98861243735359</v>
      </c>
      <c r="W52" s="13">
        <f t="shared" si="5"/>
        <v>297.16949152542378</v>
      </c>
      <c r="X52" s="46">
        <v>297.16949152542378</v>
      </c>
      <c r="Y52" s="46">
        <v>297.16949152542378</v>
      </c>
      <c r="Z52" s="46">
        <v>350.66</v>
      </c>
      <c r="AA52" s="46">
        <v>350.66</v>
      </c>
      <c r="AB52" s="81"/>
      <c r="AC52" s="31">
        <v>674.08</v>
      </c>
      <c r="AD52" s="31">
        <v>674.08</v>
      </c>
      <c r="AE52" s="31"/>
      <c r="AF52" s="31"/>
      <c r="AG52" s="31">
        <v>674.08</v>
      </c>
      <c r="AH52" s="31">
        <v>674.08</v>
      </c>
      <c r="AI52" s="31"/>
      <c r="AJ52" s="31"/>
      <c r="AK52" s="84"/>
      <c r="AL52" s="84"/>
      <c r="AM52" s="84"/>
    </row>
    <row r="53" spans="2:39" ht="15.75" hidden="1" thickBot="1" x14ac:dyDescent="0.3">
      <c r="B53" s="105"/>
      <c r="C53" s="212" t="s">
        <v>74</v>
      </c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46">
        <v>337.21</v>
      </c>
      <c r="O53" s="46">
        <v>350.66</v>
      </c>
      <c r="P53" s="46">
        <v>337.21</v>
      </c>
      <c r="Q53" s="214">
        <f t="shared" si="0"/>
        <v>285.77118644067798</v>
      </c>
      <c r="R53" s="46">
        <v>350.66</v>
      </c>
      <c r="S53" s="46"/>
      <c r="T53" s="46">
        <f t="shared" si="7"/>
        <v>103.98861243735359</v>
      </c>
      <c r="U53" s="46"/>
      <c r="V53" s="46">
        <f t="shared" si="9"/>
        <v>103.98861243735359</v>
      </c>
      <c r="W53" s="13">
        <f t="shared" si="5"/>
        <v>297.16949152542378</v>
      </c>
      <c r="X53" s="46">
        <v>297.16949152542378</v>
      </c>
      <c r="Y53" s="46">
        <v>297.16949152542378</v>
      </c>
      <c r="Z53" s="46">
        <v>350.66</v>
      </c>
      <c r="AA53" s="46">
        <v>350.66</v>
      </c>
      <c r="AB53" s="81"/>
      <c r="AC53" s="31">
        <v>674.08</v>
      </c>
      <c r="AD53" s="31">
        <v>674.08</v>
      </c>
      <c r="AE53" s="31"/>
      <c r="AF53" s="31"/>
      <c r="AG53" s="31">
        <v>674.08</v>
      </c>
      <c r="AH53" s="31">
        <v>674.08</v>
      </c>
      <c r="AI53" s="31"/>
      <c r="AJ53" s="31"/>
      <c r="AK53" s="84"/>
      <c r="AL53" s="84"/>
      <c r="AM53" s="84"/>
    </row>
    <row r="54" spans="2:39" ht="15.75" hidden="1" thickBot="1" x14ac:dyDescent="0.3">
      <c r="B54" s="105"/>
      <c r="C54" s="212" t="s">
        <v>75</v>
      </c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46">
        <v>337.21</v>
      </c>
      <c r="O54" s="46">
        <v>350.66</v>
      </c>
      <c r="P54" s="46">
        <v>337.21</v>
      </c>
      <c r="Q54" s="214">
        <f t="shared" si="0"/>
        <v>285.77118644067798</v>
      </c>
      <c r="R54" s="46">
        <v>350.66</v>
      </c>
      <c r="S54" s="46"/>
      <c r="T54" s="46">
        <f t="shared" si="7"/>
        <v>103.98861243735359</v>
      </c>
      <c r="U54" s="46"/>
      <c r="V54" s="46">
        <f t="shared" si="9"/>
        <v>103.98861243735359</v>
      </c>
      <c r="W54" s="13">
        <f t="shared" si="5"/>
        <v>297.16949152542378</v>
      </c>
      <c r="X54" s="46">
        <v>297.16949152542378</v>
      </c>
      <c r="Y54" s="46">
        <v>297.16949152542378</v>
      </c>
      <c r="Z54" s="46">
        <v>350.66</v>
      </c>
      <c r="AA54" s="46">
        <v>350.66</v>
      </c>
      <c r="AB54" s="81"/>
      <c r="AC54" s="31">
        <v>674.08</v>
      </c>
      <c r="AD54" s="31">
        <v>674.08</v>
      </c>
      <c r="AE54" s="31"/>
      <c r="AF54" s="31"/>
      <c r="AG54" s="31">
        <v>674.08</v>
      </c>
      <c r="AH54" s="31">
        <v>674.08</v>
      </c>
      <c r="AI54" s="31"/>
      <c r="AJ54" s="31"/>
      <c r="AK54" s="84"/>
      <c r="AL54" s="84"/>
      <c r="AM54" s="84"/>
    </row>
    <row r="55" spans="2:39" ht="15.75" hidden="1" thickBot="1" x14ac:dyDescent="0.3">
      <c r="B55" s="105"/>
      <c r="C55" s="212" t="s">
        <v>22</v>
      </c>
      <c r="D55" s="213">
        <v>381.18</v>
      </c>
      <c r="E55" s="213">
        <v>381.18</v>
      </c>
      <c r="F55" s="213">
        <v>324</v>
      </c>
      <c r="G55" s="213">
        <v>324</v>
      </c>
      <c r="H55" s="213">
        <v>381.18</v>
      </c>
      <c r="I55" s="213">
        <v>337.21</v>
      </c>
      <c r="J55" s="213">
        <f>I55</f>
        <v>337.21</v>
      </c>
      <c r="K55" s="213">
        <v>324</v>
      </c>
      <c r="L55" s="213">
        <f>J55</f>
        <v>337.21</v>
      </c>
      <c r="M55" s="213">
        <f>L55</f>
        <v>337.21</v>
      </c>
      <c r="N55" s="46">
        <f>M55</f>
        <v>337.21</v>
      </c>
      <c r="O55" s="46">
        <v>350.66</v>
      </c>
      <c r="P55" s="46">
        <f t="shared" si="24"/>
        <v>337.21</v>
      </c>
      <c r="Q55" s="214">
        <f t="shared" si="0"/>
        <v>285.77118644067798</v>
      </c>
      <c r="R55" s="46">
        <v>350.66</v>
      </c>
      <c r="S55" s="46">
        <f t="shared" si="6"/>
        <v>100</v>
      </c>
      <c r="T55" s="46">
        <f t="shared" si="7"/>
        <v>103.98861243735359</v>
      </c>
      <c r="U55" s="46">
        <f t="shared" si="8"/>
        <v>100</v>
      </c>
      <c r="V55" s="46">
        <f t="shared" si="9"/>
        <v>103.98861243735359</v>
      </c>
      <c r="W55" s="13">
        <f t="shared" si="5"/>
        <v>297.16949152542378</v>
      </c>
      <c r="X55" s="46">
        <v>297.16949152542378</v>
      </c>
      <c r="Y55" s="46">
        <v>297.16949152542378</v>
      </c>
      <c r="Z55" s="46">
        <v>350.66</v>
      </c>
      <c r="AA55" s="46">
        <v>350.66</v>
      </c>
      <c r="AB55" s="81"/>
      <c r="AC55" s="31">
        <v>674.08</v>
      </c>
      <c r="AD55" s="31">
        <v>674.08</v>
      </c>
      <c r="AE55" s="31"/>
      <c r="AF55" s="31"/>
      <c r="AG55" s="31">
        <v>674.08</v>
      </c>
      <c r="AH55" s="31">
        <v>674.08</v>
      </c>
      <c r="AI55" s="31"/>
      <c r="AJ55" s="31"/>
      <c r="AK55" s="84"/>
      <c r="AL55" s="84"/>
      <c r="AM55" s="84"/>
    </row>
    <row r="56" spans="2:39" ht="15.75" hidden="1" thickBot="1" x14ac:dyDescent="0.3">
      <c r="B56" s="105"/>
      <c r="C56" s="212" t="s">
        <v>17</v>
      </c>
      <c r="D56" s="213">
        <v>626.36</v>
      </c>
      <c r="E56" s="213">
        <v>626.36</v>
      </c>
      <c r="F56" s="213">
        <v>530</v>
      </c>
      <c r="G56" s="213">
        <v>530</v>
      </c>
      <c r="H56" s="213">
        <v>626.36</v>
      </c>
      <c r="I56" s="213">
        <v>519.54</v>
      </c>
      <c r="J56" s="213">
        <f>I56</f>
        <v>519.54</v>
      </c>
      <c r="K56" s="213">
        <v>530</v>
      </c>
      <c r="L56" s="213">
        <f>J56</f>
        <v>519.54</v>
      </c>
      <c r="M56" s="213">
        <f>L56</f>
        <v>519.54</v>
      </c>
      <c r="N56" s="46">
        <f t="shared" ref="N56:N66" si="25">M56</f>
        <v>519.54</v>
      </c>
      <c r="O56" s="46">
        <v>540.33000000000004</v>
      </c>
      <c r="P56" s="46">
        <f t="shared" si="24"/>
        <v>519.54</v>
      </c>
      <c r="Q56" s="214">
        <f t="shared" si="0"/>
        <v>440.28813559322032</v>
      </c>
      <c r="R56" s="46">
        <f t="shared" ref="R56:R66" si="26">O56</f>
        <v>540.33000000000004</v>
      </c>
      <c r="S56" s="46">
        <f t="shared" si="6"/>
        <v>100</v>
      </c>
      <c r="T56" s="46">
        <f t="shared" si="7"/>
        <v>104.00161681487472</v>
      </c>
      <c r="U56" s="46">
        <f t="shared" si="8"/>
        <v>100</v>
      </c>
      <c r="V56" s="46">
        <f t="shared" si="9"/>
        <v>104.00161681487472</v>
      </c>
      <c r="W56" s="13">
        <f t="shared" si="5"/>
        <v>457.90677966101703</v>
      </c>
      <c r="X56" s="46">
        <v>457.90677966101703</v>
      </c>
      <c r="Y56" s="46">
        <v>457.90677966101703</v>
      </c>
      <c r="Z56" s="46">
        <v>540.33000000000004</v>
      </c>
      <c r="AA56" s="46">
        <v>540.33000000000004</v>
      </c>
      <c r="AB56" s="81"/>
      <c r="AC56" s="31">
        <v>674.08</v>
      </c>
      <c r="AD56" s="31">
        <v>674.08</v>
      </c>
      <c r="AE56" s="31"/>
      <c r="AF56" s="31"/>
      <c r="AG56" s="31">
        <v>674.08</v>
      </c>
      <c r="AH56" s="31">
        <v>674.08</v>
      </c>
      <c r="AI56" s="31"/>
      <c r="AJ56" s="31"/>
      <c r="AK56" s="84"/>
      <c r="AL56" s="84"/>
      <c r="AM56" s="84"/>
    </row>
    <row r="57" spans="2:39" ht="16.5" hidden="1" customHeight="1" x14ac:dyDescent="0.25">
      <c r="B57" s="105"/>
      <c r="C57" s="212" t="s">
        <v>20</v>
      </c>
      <c r="D57" s="213">
        <v>273.41000000000003</v>
      </c>
      <c r="E57" s="213">
        <v>273.41000000000003</v>
      </c>
      <c r="F57" s="213">
        <v>244.5</v>
      </c>
      <c r="G57" s="213">
        <v>244.5</v>
      </c>
      <c r="H57" s="213">
        <v>273.41000000000003</v>
      </c>
      <c r="I57" s="213">
        <v>246.98</v>
      </c>
      <c r="J57" s="213">
        <f>I57</f>
        <v>246.98</v>
      </c>
      <c r="K57" s="213">
        <v>244.5</v>
      </c>
      <c r="L57" s="213">
        <f>J57</f>
        <v>246.98</v>
      </c>
      <c r="M57" s="213">
        <f>L57</f>
        <v>246.98</v>
      </c>
      <c r="N57" s="46">
        <f t="shared" si="25"/>
        <v>246.98</v>
      </c>
      <c r="O57" s="46">
        <v>256.85000000000002</v>
      </c>
      <c r="P57" s="46">
        <f t="shared" si="24"/>
        <v>246.98</v>
      </c>
      <c r="Q57" s="214">
        <f t="shared" si="0"/>
        <v>209.30508474576271</v>
      </c>
      <c r="R57" s="46">
        <f t="shared" si="26"/>
        <v>256.85000000000002</v>
      </c>
      <c r="S57" s="46">
        <f t="shared" si="6"/>
        <v>100</v>
      </c>
      <c r="T57" s="46">
        <f t="shared" si="7"/>
        <v>103.99627500202446</v>
      </c>
      <c r="U57" s="46">
        <f t="shared" si="8"/>
        <v>100</v>
      </c>
      <c r="V57" s="46">
        <f t="shared" si="9"/>
        <v>103.99627500202446</v>
      </c>
      <c r="W57" s="13">
        <f t="shared" si="5"/>
        <v>217.66949152542375</v>
      </c>
      <c r="X57" s="46">
        <v>217.66949152542375</v>
      </c>
      <c r="Y57" s="46">
        <v>217.66949152542375</v>
      </c>
      <c r="Z57" s="46">
        <v>256.85000000000002</v>
      </c>
      <c r="AA57" s="46">
        <v>256.85000000000002</v>
      </c>
      <c r="AB57" s="81"/>
      <c r="AC57" s="31">
        <v>674.08</v>
      </c>
      <c r="AD57" s="31">
        <v>674.08</v>
      </c>
      <c r="AE57" s="31"/>
      <c r="AF57" s="31"/>
      <c r="AG57" s="31">
        <v>674.08</v>
      </c>
      <c r="AH57" s="31">
        <v>674.08</v>
      </c>
      <c r="AI57" s="31"/>
      <c r="AJ57" s="31"/>
      <c r="AK57" s="84"/>
      <c r="AL57" s="84"/>
      <c r="AM57" s="84"/>
    </row>
    <row r="58" spans="2:39" ht="15.75" hidden="1" thickBot="1" x14ac:dyDescent="0.3">
      <c r="B58" s="105"/>
      <c r="C58" s="212" t="s">
        <v>23</v>
      </c>
      <c r="D58" s="213">
        <v>276.11</v>
      </c>
      <c r="E58" s="213">
        <v>276.11</v>
      </c>
      <c r="F58" s="213">
        <v>244.8</v>
      </c>
      <c r="G58" s="213">
        <v>244.8</v>
      </c>
      <c r="H58" s="213">
        <v>276.11</v>
      </c>
      <c r="I58" s="213">
        <f>I57</f>
        <v>246.98</v>
      </c>
      <c r="J58" s="213">
        <f>J57</f>
        <v>246.98</v>
      </c>
      <c r="K58" s="213">
        <v>244.8</v>
      </c>
      <c r="L58" s="213">
        <f>L57</f>
        <v>246.98</v>
      </c>
      <c r="M58" s="213">
        <f>M57</f>
        <v>246.98</v>
      </c>
      <c r="N58" s="46">
        <f t="shared" si="25"/>
        <v>246.98</v>
      </c>
      <c r="O58" s="46">
        <v>256.85000000000002</v>
      </c>
      <c r="P58" s="46">
        <f t="shared" si="24"/>
        <v>246.98</v>
      </c>
      <c r="Q58" s="214">
        <f t="shared" si="0"/>
        <v>209.30508474576271</v>
      </c>
      <c r="R58" s="46">
        <f t="shared" si="26"/>
        <v>256.85000000000002</v>
      </c>
      <c r="S58" s="46">
        <f t="shared" si="6"/>
        <v>100</v>
      </c>
      <c r="T58" s="46">
        <f t="shared" si="7"/>
        <v>103.99627500202446</v>
      </c>
      <c r="U58" s="46">
        <f t="shared" si="8"/>
        <v>100</v>
      </c>
      <c r="V58" s="46">
        <f t="shared" si="9"/>
        <v>103.99627500202446</v>
      </c>
      <c r="W58" s="13">
        <f t="shared" si="5"/>
        <v>217.66949152542375</v>
      </c>
      <c r="X58" s="46">
        <v>217.66949152542375</v>
      </c>
      <c r="Y58" s="46">
        <v>217.66949152542375</v>
      </c>
      <c r="Z58" s="46">
        <v>256.85000000000002</v>
      </c>
      <c r="AA58" s="46">
        <v>256.85000000000002</v>
      </c>
      <c r="AB58" s="81"/>
      <c r="AC58" s="31">
        <v>674.08</v>
      </c>
      <c r="AD58" s="31">
        <v>674.08</v>
      </c>
      <c r="AE58" s="31"/>
      <c r="AF58" s="31"/>
      <c r="AG58" s="31">
        <v>674.08</v>
      </c>
      <c r="AH58" s="31">
        <v>674.08</v>
      </c>
      <c r="AI58" s="31"/>
      <c r="AJ58" s="31"/>
      <c r="AK58" s="84"/>
      <c r="AL58" s="84"/>
      <c r="AM58" s="84"/>
    </row>
    <row r="59" spans="2:39" ht="15.75" hidden="1" thickBot="1" x14ac:dyDescent="0.3">
      <c r="B59" s="105"/>
      <c r="C59" s="212" t="s">
        <v>12</v>
      </c>
      <c r="D59" s="213">
        <v>249.61</v>
      </c>
      <c r="E59" s="213">
        <v>249.61</v>
      </c>
      <c r="F59" s="213">
        <v>212.17</v>
      </c>
      <c r="G59" s="213">
        <v>212.17</v>
      </c>
      <c r="H59" s="213">
        <v>249.61</v>
      </c>
      <c r="I59" s="213">
        <v>181.09</v>
      </c>
      <c r="J59" s="213">
        <f t="shared" ref="J59:J66" si="27">I59</f>
        <v>181.09</v>
      </c>
      <c r="K59" s="213">
        <v>212.17</v>
      </c>
      <c r="L59" s="213">
        <f t="shared" ref="L59:L66" si="28">J59</f>
        <v>181.09</v>
      </c>
      <c r="M59" s="213">
        <f t="shared" ref="M59:M66" si="29">L59</f>
        <v>181.09</v>
      </c>
      <c r="N59" s="46">
        <f t="shared" si="25"/>
        <v>181.09</v>
      </c>
      <c r="O59" s="46">
        <v>188.34</v>
      </c>
      <c r="P59" s="46">
        <f t="shared" si="24"/>
        <v>181.09</v>
      </c>
      <c r="Q59" s="214">
        <f t="shared" si="0"/>
        <v>153.46610169491527</v>
      </c>
      <c r="R59" s="46">
        <f t="shared" si="26"/>
        <v>188.34</v>
      </c>
      <c r="S59" s="46">
        <f t="shared" si="6"/>
        <v>100</v>
      </c>
      <c r="T59" s="46">
        <f t="shared" si="7"/>
        <v>104.00353415428792</v>
      </c>
      <c r="U59" s="46">
        <f t="shared" si="8"/>
        <v>100</v>
      </c>
      <c r="V59" s="46">
        <f t="shared" si="9"/>
        <v>104.00353415428792</v>
      </c>
      <c r="W59" s="13">
        <f t="shared" si="5"/>
        <v>159.61016949152543</v>
      </c>
      <c r="X59" s="46">
        <v>159.61016949152543</v>
      </c>
      <c r="Y59" s="46">
        <v>159.61016949152543</v>
      </c>
      <c r="Z59" s="46">
        <v>188.34</v>
      </c>
      <c r="AA59" s="46">
        <v>188.34</v>
      </c>
      <c r="AB59" s="81"/>
      <c r="AC59" s="31">
        <v>674.08</v>
      </c>
      <c r="AD59" s="31">
        <v>674.08</v>
      </c>
      <c r="AE59" s="31"/>
      <c r="AF59" s="31"/>
      <c r="AG59" s="31">
        <v>674.08</v>
      </c>
      <c r="AH59" s="31">
        <v>674.08</v>
      </c>
      <c r="AI59" s="31"/>
      <c r="AJ59" s="31"/>
      <c r="AK59" s="84"/>
      <c r="AL59" s="84"/>
      <c r="AM59" s="84"/>
    </row>
    <row r="60" spans="2:39" ht="15.75" hidden="1" thickBot="1" x14ac:dyDescent="0.3">
      <c r="B60" s="105"/>
      <c r="C60" s="212" t="s">
        <v>21</v>
      </c>
      <c r="D60" s="213">
        <v>665.22</v>
      </c>
      <c r="E60" s="213">
        <v>665.22</v>
      </c>
      <c r="F60" s="213">
        <v>565.44000000000005</v>
      </c>
      <c r="G60" s="213">
        <v>565.44000000000005</v>
      </c>
      <c r="H60" s="213">
        <v>665.22</v>
      </c>
      <c r="I60" s="213">
        <v>373.56</v>
      </c>
      <c r="J60" s="213">
        <f t="shared" si="27"/>
        <v>373.56</v>
      </c>
      <c r="K60" s="213">
        <v>565.44000000000005</v>
      </c>
      <c r="L60" s="213">
        <f t="shared" si="28"/>
        <v>373.56</v>
      </c>
      <c r="M60" s="213">
        <f t="shared" si="29"/>
        <v>373.56</v>
      </c>
      <c r="N60" s="46">
        <f t="shared" si="25"/>
        <v>373.56</v>
      </c>
      <c r="O60" s="46">
        <v>388.46</v>
      </c>
      <c r="P60" s="46">
        <f t="shared" si="24"/>
        <v>373.56</v>
      </c>
      <c r="Q60" s="214">
        <f t="shared" si="0"/>
        <v>316.57627118644069</v>
      </c>
      <c r="R60" s="46">
        <f t="shared" si="26"/>
        <v>388.46</v>
      </c>
      <c r="S60" s="46">
        <f t="shared" si="6"/>
        <v>100</v>
      </c>
      <c r="T60" s="46">
        <f t="shared" si="7"/>
        <v>103.98864974836705</v>
      </c>
      <c r="U60" s="46">
        <f t="shared" si="8"/>
        <v>100</v>
      </c>
      <c r="V60" s="46">
        <f t="shared" si="9"/>
        <v>103.98864974836705</v>
      </c>
      <c r="W60" s="13">
        <f t="shared" si="5"/>
        <v>329.20338983050846</v>
      </c>
      <c r="X60" s="46">
        <v>329.20338983050846</v>
      </c>
      <c r="Y60" s="46">
        <v>329.20338983050846</v>
      </c>
      <c r="Z60" s="46">
        <v>388.46</v>
      </c>
      <c r="AA60" s="46">
        <v>388.46</v>
      </c>
      <c r="AB60" s="81"/>
      <c r="AC60" s="31">
        <v>674.08</v>
      </c>
      <c r="AD60" s="31">
        <v>674.08</v>
      </c>
      <c r="AE60" s="31"/>
      <c r="AF60" s="31"/>
      <c r="AG60" s="31">
        <v>674.08</v>
      </c>
      <c r="AH60" s="31">
        <v>674.08</v>
      </c>
      <c r="AI60" s="31"/>
      <c r="AJ60" s="31"/>
      <c r="AK60" s="84"/>
      <c r="AL60" s="84"/>
      <c r="AM60" s="84"/>
    </row>
    <row r="61" spans="2:39" ht="15.75" hidden="1" thickBot="1" x14ac:dyDescent="0.3">
      <c r="B61" s="105"/>
      <c r="C61" s="212" t="s">
        <v>24</v>
      </c>
      <c r="D61" s="213" t="s">
        <v>27</v>
      </c>
      <c r="E61" s="213" t="s">
        <v>27</v>
      </c>
      <c r="F61" s="213">
        <v>565.44000000000005</v>
      </c>
      <c r="G61" s="213">
        <v>565.44000000000005</v>
      </c>
      <c r="H61" s="213" t="s">
        <v>27</v>
      </c>
      <c r="I61" s="213">
        <f>I60</f>
        <v>373.56</v>
      </c>
      <c r="J61" s="213">
        <f t="shared" si="27"/>
        <v>373.56</v>
      </c>
      <c r="K61" s="213">
        <v>565.44000000000005</v>
      </c>
      <c r="L61" s="213">
        <f t="shared" si="28"/>
        <v>373.56</v>
      </c>
      <c r="M61" s="213">
        <f t="shared" si="29"/>
        <v>373.56</v>
      </c>
      <c r="N61" s="46">
        <f t="shared" si="25"/>
        <v>373.56</v>
      </c>
      <c r="O61" s="46">
        <v>388.46</v>
      </c>
      <c r="P61" s="46">
        <f t="shared" si="24"/>
        <v>373.56</v>
      </c>
      <c r="Q61" s="214">
        <f t="shared" si="0"/>
        <v>316.57627118644069</v>
      </c>
      <c r="R61" s="46">
        <f t="shared" si="26"/>
        <v>388.46</v>
      </c>
      <c r="S61" s="46">
        <f t="shared" si="6"/>
        <v>100</v>
      </c>
      <c r="T61" s="46">
        <f t="shared" si="7"/>
        <v>103.98864974836705</v>
      </c>
      <c r="U61" s="46">
        <f t="shared" si="8"/>
        <v>100</v>
      </c>
      <c r="V61" s="46">
        <f t="shared" si="9"/>
        <v>103.98864974836705</v>
      </c>
      <c r="W61" s="13" t="s">
        <v>94</v>
      </c>
      <c r="X61" s="46">
        <v>329.20338983050846</v>
      </c>
      <c r="Y61" s="46">
        <v>329.20338983050846</v>
      </c>
      <c r="Z61" s="46">
        <v>388.46</v>
      </c>
      <c r="AA61" s="46">
        <v>388.46</v>
      </c>
      <c r="AB61" s="81"/>
      <c r="AC61" s="31">
        <v>674.08</v>
      </c>
      <c r="AD61" s="31">
        <v>674.08</v>
      </c>
      <c r="AE61" s="31"/>
      <c r="AF61" s="31"/>
      <c r="AG61" s="31">
        <v>674.08</v>
      </c>
      <c r="AH61" s="31">
        <v>674.08</v>
      </c>
      <c r="AI61" s="31"/>
      <c r="AJ61" s="31"/>
      <c r="AK61" s="84"/>
      <c r="AL61" s="84"/>
      <c r="AM61" s="84"/>
    </row>
    <row r="62" spans="2:39" ht="15.75" hidden="1" thickBot="1" x14ac:dyDescent="0.3">
      <c r="B62" s="105"/>
      <c r="C62" s="212" t="s">
        <v>26</v>
      </c>
      <c r="D62" s="213">
        <v>865</v>
      </c>
      <c r="E62" s="213">
        <v>865</v>
      </c>
      <c r="F62" s="213">
        <v>565.44000000000005</v>
      </c>
      <c r="G62" s="213">
        <v>565.44000000000005</v>
      </c>
      <c r="H62" s="213">
        <v>865</v>
      </c>
      <c r="I62" s="213">
        <f>I61</f>
        <v>373.56</v>
      </c>
      <c r="J62" s="213">
        <f t="shared" si="27"/>
        <v>373.56</v>
      </c>
      <c r="K62" s="213">
        <v>565.44000000000005</v>
      </c>
      <c r="L62" s="213">
        <f t="shared" si="28"/>
        <v>373.56</v>
      </c>
      <c r="M62" s="213">
        <f t="shared" si="29"/>
        <v>373.56</v>
      </c>
      <c r="N62" s="46">
        <f t="shared" si="25"/>
        <v>373.56</v>
      </c>
      <c r="O62" s="46">
        <v>388.46</v>
      </c>
      <c r="P62" s="46">
        <f t="shared" si="24"/>
        <v>373.56</v>
      </c>
      <c r="Q62" s="214">
        <f t="shared" si="0"/>
        <v>316.57627118644069</v>
      </c>
      <c r="R62" s="46">
        <f t="shared" si="26"/>
        <v>388.46</v>
      </c>
      <c r="S62" s="46">
        <f t="shared" si="6"/>
        <v>100</v>
      </c>
      <c r="T62" s="46">
        <f t="shared" si="7"/>
        <v>103.98864974836705</v>
      </c>
      <c r="U62" s="46">
        <f t="shared" si="8"/>
        <v>100</v>
      </c>
      <c r="V62" s="46">
        <f t="shared" si="9"/>
        <v>103.98864974836705</v>
      </c>
      <c r="W62" s="13">
        <f t="shared" si="5"/>
        <v>329.20338983050846</v>
      </c>
      <c r="X62" s="46">
        <v>329.20338983050846</v>
      </c>
      <c r="Y62" s="46">
        <v>329.20338983050846</v>
      </c>
      <c r="Z62" s="46">
        <v>388.46</v>
      </c>
      <c r="AA62" s="46">
        <v>388.46</v>
      </c>
      <c r="AB62" s="81"/>
      <c r="AC62" s="31">
        <v>674.08</v>
      </c>
      <c r="AD62" s="31">
        <v>674.08</v>
      </c>
      <c r="AE62" s="31"/>
      <c r="AF62" s="31"/>
      <c r="AG62" s="31">
        <v>674.08</v>
      </c>
      <c r="AH62" s="31">
        <v>674.08</v>
      </c>
      <c r="AI62" s="31"/>
      <c r="AJ62" s="31"/>
      <c r="AK62" s="84"/>
      <c r="AL62" s="84"/>
      <c r="AM62" s="84"/>
    </row>
    <row r="63" spans="2:39" ht="15.75" hidden="1" thickBot="1" x14ac:dyDescent="0.3">
      <c r="B63" s="105"/>
      <c r="C63" s="212" t="s">
        <v>51</v>
      </c>
      <c r="D63" s="213">
        <v>670.6</v>
      </c>
      <c r="E63" s="213">
        <v>670.6</v>
      </c>
      <c r="F63" s="213">
        <v>570.01</v>
      </c>
      <c r="G63" s="213">
        <v>570.01</v>
      </c>
      <c r="H63" s="213">
        <v>670.6</v>
      </c>
      <c r="I63" s="213">
        <v>479.87</v>
      </c>
      <c r="J63" s="213">
        <f t="shared" si="27"/>
        <v>479.87</v>
      </c>
      <c r="K63" s="213">
        <v>570.01</v>
      </c>
      <c r="L63" s="213">
        <f t="shared" si="28"/>
        <v>479.87</v>
      </c>
      <c r="M63" s="213">
        <f t="shared" si="29"/>
        <v>479.87</v>
      </c>
      <c r="N63" s="46">
        <f t="shared" si="25"/>
        <v>479.87</v>
      </c>
      <c r="O63" s="46">
        <v>499.06</v>
      </c>
      <c r="P63" s="46">
        <f t="shared" si="24"/>
        <v>479.87</v>
      </c>
      <c r="Q63" s="214">
        <f t="shared" si="0"/>
        <v>406.66949152542378</v>
      </c>
      <c r="R63" s="46">
        <f t="shared" si="26"/>
        <v>499.06</v>
      </c>
      <c r="S63" s="46">
        <f t="shared" si="6"/>
        <v>100</v>
      </c>
      <c r="T63" s="46">
        <f t="shared" si="7"/>
        <v>103.9989997290933</v>
      </c>
      <c r="U63" s="46">
        <f t="shared" si="8"/>
        <v>100</v>
      </c>
      <c r="V63" s="46">
        <f t="shared" si="9"/>
        <v>103.9989997290933</v>
      </c>
      <c r="W63" s="13">
        <f t="shared" si="5"/>
        <v>422.93220338983053</v>
      </c>
      <c r="X63" s="46">
        <v>422.93220338983053</v>
      </c>
      <c r="Y63" s="46">
        <v>422.93220338983053</v>
      </c>
      <c r="Z63" s="46">
        <v>499.06</v>
      </c>
      <c r="AA63" s="46">
        <v>499.06</v>
      </c>
      <c r="AB63" s="81"/>
      <c r="AC63" s="31">
        <v>674.08</v>
      </c>
      <c r="AD63" s="31">
        <v>674.08</v>
      </c>
      <c r="AE63" s="31"/>
      <c r="AF63" s="31"/>
      <c r="AG63" s="31">
        <v>674.08</v>
      </c>
      <c r="AH63" s="31">
        <v>674.08</v>
      </c>
      <c r="AI63" s="31"/>
      <c r="AJ63" s="31"/>
      <c r="AK63" s="84"/>
      <c r="AL63" s="84"/>
      <c r="AM63" s="84"/>
    </row>
    <row r="64" spans="2:39" ht="15.75" hidden="1" thickBot="1" x14ac:dyDescent="0.3">
      <c r="B64" s="105"/>
      <c r="C64" s="212" t="s">
        <v>15</v>
      </c>
      <c r="D64" s="213">
        <v>669.54</v>
      </c>
      <c r="E64" s="213">
        <v>669.54</v>
      </c>
      <c r="F64" s="213">
        <v>569.11</v>
      </c>
      <c r="G64" s="213">
        <v>569.11</v>
      </c>
      <c r="H64" s="213">
        <v>669.54</v>
      </c>
      <c r="I64" s="213">
        <v>444.44</v>
      </c>
      <c r="J64" s="213">
        <f t="shared" si="27"/>
        <v>444.44</v>
      </c>
      <c r="K64" s="213">
        <v>569.11</v>
      </c>
      <c r="L64" s="213">
        <f t="shared" si="28"/>
        <v>444.44</v>
      </c>
      <c r="M64" s="213">
        <f t="shared" si="29"/>
        <v>444.44</v>
      </c>
      <c r="N64" s="46">
        <f t="shared" si="25"/>
        <v>444.44</v>
      </c>
      <c r="O64" s="46">
        <v>462.17</v>
      </c>
      <c r="P64" s="46">
        <f t="shared" si="24"/>
        <v>444.44</v>
      </c>
      <c r="Q64" s="214">
        <f t="shared" si="0"/>
        <v>376.64406779661022</v>
      </c>
      <c r="R64" s="46">
        <f t="shared" si="26"/>
        <v>462.17</v>
      </c>
      <c r="S64" s="46">
        <f t="shared" si="6"/>
        <v>100</v>
      </c>
      <c r="T64" s="46">
        <f t="shared" si="7"/>
        <v>103.98928989289892</v>
      </c>
      <c r="U64" s="46">
        <f t="shared" si="8"/>
        <v>100</v>
      </c>
      <c r="V64" s="46">
        <f t="shared" si="9"/>
        <v>103.98928989289892</v>
      </c>
      <c r="W64" s="13">
        <f t="shared" si="5"/>
        <v>391.66949152542378</v>
      </c>
      <c r="X64" s="46">
        <v>391.66949152542378</v>
      </c>
      <c r="Y64" s="46">
        <v>391.66949152542378</v>
      </c>
      <c r="Z64" s="46">
        <v>462.17</v>
      </c>
      <c r="AA64" s="46">
        <v>462.17</v>
      </c>
      <c r="AB64" s="81"/>
      <c r="AC64" s="31">
        <v>674.08</v>
      </c>
      <c r="AD64" s="31">
        <v>674.08</v>
      </c>
      <c r="AE64" s="31"/>
      <c r="AF64" s="31"/>
      <c r="AG64" s="31">
        <v>674.08</v>
      </c>
      <c r="AH64" s="31">
        <v>674.08</v>
      </c>
      <c r="AI64" s="31"/>
      <c r="AJ64" s="31"/>
      <c r="AK64" s="84"/>
      <c r="AL64" s="84"/>
      <c r="AM64" s="84"/>
    </row>
    <row r="65" spans="2:39" ht="15.75" hidden="1" thickBot="1" x14ac:dyDescent="0.3">
      <c r="B65" s="105"/>
      <c r="C65" s="212" t="s">
        <v>111</v>
      </c>
      <c r="D65" s="213">
        <v>581.51</v>
      </c>
      <c r="E65" s="213">
        <v>581.51</v>
      </c>
      <c r="F65" s="213">
        <v>494.28</v>
      </c>
      <c r="G65" s="213">
        <v>494.28</v>
      </c>
      <c r="H65" s="213">
        <v>581.51</v>
      </c>
      <c r="I65" s="213">
        <v>451.7</v>
      </c>
      <c r="J65" s="213">
        <f t="shared" si="27"/>
        <v>451.7</v>
      </c>
      <c r="K65" s="213">
        <v>494.28</v>
      </c>
      <c r="L65" s="213">
        <f t="shared" si="28"/>
        <v>451.7</v>
      </c>
      <c r="M65" s="213">
        <f t="shared" si="29"/>
        <v>451.7</v>
      </c>
      <c r="N65" s="46">
        <f t="shared" si="25"/>
        <v>451.7</v>
      </c>
      <c r="O65" s="46">
        <v>469.75</v>
      </c>
      <c r="P65" s="46">
        <f t="shared" si="24"/>
        <v>451.7</v>
      </c>
      <c r="Q65" s="214">
        <f t="shared" si="0"/>
        <v>382.79661016949154</v>
      </c>
      <c r="R65" s="46">
        <f t="shared" si="26"/>
        <v>469.75</v>
      </c>
      <c r="S65" s="46">
        <f t="shared" si="6"/>
        <v>100</v>
      </c>
      <c r="T65" s="46">
        <f t="shared" si="7"/>
        <v>103.99601505423955</v>
      </c>
      <c r="U65" s="46">
        <f t="shared" si="8"/>
        <v>100</v>
      </c>
      <c r="V65" s="46">
        <f t="shared" si="9"/>
        <v>103.99601505423955</v>
      </c>
      <c r="W65" s="13">
        <f t="shared" si="5"/>
        <v>398.09322033898309</v>
      </c>
      <c r="X65" s="46">
        <v>398.09322033898309</v>
      </c>
      <c r="Y65" s="46">
        <v>398.09322033898309</v>
      </c>
      <c r="Z65" s="46">
        <v>469.75</v>
      </c>
      <c r="AA65" s="46">
        <v>469.75</v>
      </c>
      <c r="AB65" s="81"/>
      <c r="AC65" s="31">
        <v>674.08</v>
      </c>
      <c r="AD65" s="31">
        <v>674.08</v>
      </c>
      <c r="AE65" s="31"/>
      <c r="AF65" s="31"/>
      <c r="AG65" s="31">
        <v>674.08</v>
      </c>
      <c r="AH65" s="31">
        <v>674.08</v>
      </c>
      <c r="AI65" s="31"/>
      <c r="AJ65" s="31"/>
      <c r="AK65" s="84"/>
      <c r="AL65" s="84"/>
      <c r="AM65" s="84"/>
    </row>
    <row r="66" spans="2:39" ht="15.75" hidden="1" thickBot="1" x14ac:dyDescent="0.3">
      <c r="B66" s="105"/>
      <c r="C66" s="212" t="s">
        <v>19</v>
      </c>
      <c r="D66" s="213">
        <v>621.16</v>
      </c>
      <c r="E66" s="213">
        <v>621.16</v>
      </c>
      <c r="F66" s="213">
        <v>573.74</v>
      </c>
      <c r="G66" s="213">
        <v>573.74</v>
      </c>
      <c r="H66" s="213">
        <v>621.16</v>
      </c>
      <c r="I66" s="213">
        <v>486.16</v>
      </c>
      <c r="J66" s="213">
        <f t="shared" si="27"/>
        <v>486.16</v>
      </c>
      <c r="K66" s="213">
        <v>573.74</v>
      </c>
      <c r="L66" s="213">
        <f t="shared" si="28"/>
        <v>486.16</v>
      </c>
      <c r="M66" s="213">
        <f t="shared" si="29"/>
        <v>486.16</v>
      </c>
      <c r="N66" s="46">
        <f t="shared" si="25"/>
        <v>486.16</v>
      </c>
      <c r="O66" s="46">
        <v>505.61</v>
      </c>
      <c r="P66" s="46">
        <f t="shared" si="24"/>
        <v>486.16</v>
      </c>
      <c r="Q66" s="214">
        <f t="shared" si="0"/>
        <v>412.00000000000006</v>
      </c>
      <c r="R66" s="46">
        <f t="shared" si="26"/>
        <v>505.61</v>
      </c>
      <c r="S66" s="46">
        <f t="shared" si="6"/>
        <v>100</v>
      </c>
      <c r="T66" s="46">
        <f t="shared" si="7"/>
        <v>104.00074049695573</v>
      </c>
      <c r="U66" s="46">
        <f t="shared" si="8"/>
        <v>100</v>
      </c>
      <c r="V66" s="46">
        <f t="shared" si="9"/>
        <v>104.00074049695573</v>
      </c>
      <c r="W66" s="13">
        <f t="shared" si="5"/>
        <v>428.48305084745766</v>
      </c>
      <c r="X66" s="46">
        <v>428.48305084745766</v>
      </c>
      <c r="Y66" s="46">
        <v>428.48305084745766</v>
      </c>
      <c r="Z66" s="46">
        <v>505.61</v>
      </c>
      <c r="AA66" s="46">
        <v>505.61</v>
      </c>
      <c r="AB66" s="81"/>
      <c r="AC66" s="31">
        <v>674.08</v>
      </c>
      <c r="AD66" s="31">
        <v>674.08</v>
      </c>
      <c r="AE66" s="31"/>
      <c r="AF66" s="31"/>
      <c r="AG66" s="31">
        <v>674.08</v>
      </c>
      <c r="AH66" s="31">
        <v>674.08</v>
      </c>
      <c r="AI66" s="31"/>
      <c r="AJ66" s="31"/>
      <c r="AK66" s="84"/>
      <c r="AL66" s="84"/>
      <c r="AM66" s="84"/>
    </row>
    <row r="67" spans="2:39" ht="21" hidden="1" customHeight="1" thickBot="1" x14ac:dyDescent="0.3">
      <c r="B67" s="123"/>
      <c r="C67" s="215" t="s">
        <v>53</v>
      </c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7">
        <v>763.48</v>
      </c>
      <c r="O67" s="7">
        <v>763.48</v>
      </c>
      <c r="P67" s="7">
        <v>763.48</v>
      </c>
      <c r="Q67" s="217">
        <f t="shared" si="0"/>
        <v>647.01694915254245</v>
      </c>
      <c r="R67" s="7">
        <v>763.48</v>
      </c>
      <c r="S67" s="7"/>
      <c r="T67" s="7">
        <f t="shared" si="7"/>
        <v>100</v>
      </c>
      <c r="U67" s="7"/>
      <c r="V67" s="7">
        <f t="shared" si="9"/>
        <v>100</v>
      </c>
      <c r="W67" s="218">
        <f t="shared" si="5"/>
        <v>647.01694915254245</v>
      </c>
      <c r="X67" s="7">
        <v>647.01694915254245</v>
      </c>
      <c r="Y67" s="7">
        <v>647.01694915254245</v>
      </c>
      <c r="Z67" s="7">
        <v>763.48</v>
      </c>
      <c r="AA67" s="7">
        <v>763.48</v>
      </c>
      <c r="AB67" s="219"/>
      <c r="AC67" s="31">
        <v>674.08</v>
      </c>
      <c r="AD67" s="31">
        <v>674.08</v>
      </c>
      <c r="AE67" s="33"/>
      <c r="AF67" s="33"/>
      <c r="AG67" s="31">
        <v>674.08</v>
      </c>
      <c r="AH67" s="31">
        <v>674.08</v>
      </c>
      <c r="AI67" s="33"/>
      <c r="AJ67" s="33"/>
      <c r="AK67" s="220"/>
      <c r="AL67" s="220"/>
      <c r="AM67" s="220"/>
    </row>
    <row r="68" spans="2:39" ht="16.5" customHeight="1" x14ac:dyDescent="0.25">
      <c r="B68" s="189" t="s">
        <v>101</v>
      </c>
      <c r="C68" s="221" t="s">
        <v>102</v>
      </c>
      <c r="D68" s="222"/>
      <c r="E68" s="222"/>
      <c r="F68" s="222"/>
      <c r="G68" s="222"/>
      <c r="H68" s="222"/>
      <c r="I68" s="222"/>
      <c r="J68" s="222"/>
      <c r="K68" s="222"/>
      <c r="L68" s="222"/>
      <c r="M68" s="222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4">
        <f>1561.6/1.18</f>
        <v>1323.3898305084745</v>
      </c>
      <c r="Y68" s="225">
        <v>1179.79</v>
      </c>
      <c r="Z68" s="226">
        <v>454.24</v>
      </c>
      <c r="AA68" s="226">
        <v>454.24</v>
      </c>
      <c r="AB68" s="227"/>
      <c r="AC68" s="30" t="s">
        <v>139</v>
      </c>
      <c r="AD68" s="30">
        <v>743.09</v>
      </c>
      <c r="AE68" s="30">
        <v>891.71</v>
      </c>
      <c r="AF68" s="228">
        <v>891.71</v>
      </c>
      <c r="AG68" s="30" t="s">
        <v>166</v>
      </c>
      <c r="AH68" s="30">
        <v>561.44000000000005</v>
      </c>
      <c r="AI68" s="30"/>
      <c r="AJ68" s="228"/>
      <c r="AK68" s="229" t="s">
        <v>141</v>
      </c>
      <c r="AL68" s="196" t="s">
        <v>151</v>
      </c>
      <c r="AM68" s="196" t="s">
        <v>162</v>
      </c>
    </row>
    <row r="69" spans="2:39" ht="16.5" customHeight="1" thickBot="1" x14ac:dyDescent="0.3">
      <c r="B69" s="230"/>
      <c r="C69" s="231" t="s">
        <v>103</v>
      </c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3"/>
      <c r="O69" s="233"/>
      <c r="P69" s="233"/>
      <c r="Q69" s="233"/>
      <c r="R69" s="233"/>
      <c r="S69" s="233"/>
      <c r="T69" s="233"/>
      <c r="U69" s="233"/>
      <c r="V69" s="233"/>
      <c r="W69" s="233"/>
      <c r="X69" s="234">
        <f>3139.59/1.18</f>
        <v>2660.6694915254238</v>
      </c>
      <c r="Y69" s="235">
        <v>2517.2600000000002</v>
      </c>
      <c r="Z69" s="236">
        <v>491.38</v>
      </c>
      <c r="AA69" s="236">
        <v>491.38</v>
      </c>
      <c r="AB69" s="237"/>
      <c r="AC69" s="31" t="s">
        <v>140</v>
      </c>
      <c r="AD69" s="31">
        <v>2072.14</v>
      </c>
      <c r="AE69" s="31">
        <v>2486.5700000000002</v>
      </c>
      <c r="AF69" s="23">
        <v>2486.5700000000002</v>
      </c>
      <c r="AG69" s="31" t="s">
        <v>167</v>
      </c>
      <c r="AH69" s="31">
        <v>1980.65</v>
      </c>
      <c r="AI69" s="31"/>
      <c r="AJ69" s="23"/>
      <c r="AK69" s="238"/>
      <c r="AL69" s="199"/>
      <c r="AM69" s="194"/>
    </row>
    <row r="70" spans="2:39" ht="16.5" customHeight="1" thickBot="1" x14ac:dyDescent="0.3">
      <c r="B70" s="230"/>
      <c r="C70" s="231" t="s">
        <v>129</v>
      </c>
      <c r="D70" s="232"/>
      <c r="E70" s="232"/>
      <c r="F70" s="232"/>
      <c r="G70" s="232"/>
      <c r="H70" s="232"/>
      <c r="I70" s="232"/>
      <c r="J70" s="232"/>
      <c r="K70" s="232"/>
      <c r="L70" s="232"/>
      <c r="M70" s="232"/>
      <c r="N70" s="233"/>
      <c r="O70" s="233"/>
      <c r="P70" s="233"/>
      <c r="Q70" s="233"/>
      <c r="R70" s="233"/>
      <c r="S70" s="233"/>
      <c r="T70" s="233"/>
      <c r="U70" s="233"/>
      <c r="V70" s="233"/>
      <c r="W70" s="233"/>
      <c r="X70" s="234"/>
      <c r="Y70" s="235"/>
      <c r="Z70" s="236"/>
      <c r="AA70" s="236"/>
      <c r="AB70" s="237"/>
      <c r="AC70" s="239" t="s">
        <v>142</v>
      </c>
      <c r="AD70" s="239">
        <v>859.08</v>
      </c>
      <c r="AE70" s="35">
        <v>1030.9000000000001</v>
      </c>
      <c r="AF70" s="240">
        <v>1030.9000000000001</v>
      </c>
      <c r="AG70" s="239" t="s">
        <v>163</v>
      </c>
      <c r="AH70" s="239" t="s">
        <v>164</v>
      </c>
      <c r="AI70" s="35"/>
      <c r="AJ70" s="240"/>
      <c r="AK70" s="238"/>
      <c r="AL70" s="199"/>
      <c r="AM70" s="40" t="s">
        <v>161</v>
      </c>
    </row>
    <row r="71" spans="2:39" ht="18" customHeight="1" x14ac:dyDescent="0.25">
      <c r="B71" s="230"/>
      <c r="C71" s="231" t="s">
        <v>104</v>
      </c>
      <c r="D71" s="232"/>
      <c r="E71" s="232"/>
      <c r="F71" s="232"/>
      <c r="G71" s="232"/>
      <c r="H71" s="232"/>
      <c r="I71" s="232"/>
      <c r="J71" s="232"/>
      <c r="K71" s="232"/>
      <c r="L71" s="232"/>
      <c r="M71" s="232"/>
      <c r="N71" s="233"/>
      <c r="O71" s="233"/>
      <c r="P71" s="233"/>
      <c r="Q71" s="233"/>
      <c r="R71" s="233"/>
      <c r="S71" s="233"/>
      <c r="T71" s="233"/>
      <c r="U71" s="233"/>
      <c r="V71" s="233"/>
      <c r="W71" s="233"/>
      <c r="X71" s="234">
        <f>2136.65/1.18</f>
        <v>1810.7203389830511</v>
      </c>
      <c r="Y71" s="235">
        <v>1667.31</v>
      </c>
      <c r="Z71" s="236">
        <v>461.68</v>
      </c>
      <c r="AA71" s="236">
        <v>461.68</v>
      </c>
      <c r="AB71" s="237"/>
      <c r="AC71" s="239" t="s">
        <v>143</v>
      </c>
      <c r="AD71" s="239">
        <v>1210.83</v>
      </c>
      <c r="AE71" s="35">
        <v>1453</v>
      </c>
      <c r="AF71" s="240">
        <v>1453</v>
      </c>
      <c r="AG71" s="239" t="s">
        <v>168</v>
      </c>
      <c r="AH71" s="239">
        <v>1208.5899999999999</v>
      </c>
      <c r="AI71" s="35"/>
      <c r="AJ71" s="240"/>
      <c r="AK71" s="238"/>
      <c r="AL71" s="199"/>
      <c r="AM71" s="199" t="s">
        <v>160</v>
      </c>
    </row>
    <row r="72" spans="2:39" ht="16.5" customHeight="1" thickBot="1" x14ac:dyDescent="0.3">
      <c r="B72" s="230"/>
      <c r="C72" s="241" t="s">
        <v>105</v>
      </c>
      <c r="D72" s="242"/>
      <c r="E72" s="242"/>
      <c r="F72" s="242"/>
      <c r="G72" s="242"/>
      <c r="H72" s="242"/>
      <c r="I72" s="242"/>
      <c r="J72" s="242"/>
      <c r="K72" s="242"/>
      <c r="L72" s="242"/>
      <c r="M72" s="242"/>
      <c r="N72" s="243"/>
      <c r="O72" s="243"/>
      <c r="P72" s="243"/>
      <c r="Q72" s="243"/>
      <c r="R72" s="243"/>
      <c r="S72" s="243"/>
      <c r="T72" s="243"/>
      <c r="U72" s="243"/>
      <c r="V72" s="243"/>
      <c r="W72" s="243"/>
      <c r="X72" s="244">
        <f>1495.65/1.18</f>
        <v>1267.5000000000002</v>
      </c>
      <c r="Y72" s="245">
        <v>1124.0899999999999</v>
      </c>
      <c r="Z72" s="246">
        <v>451.31</v>
      </c>
      <c r="AA72" s="246">
        <v>451.31</v>
      </c>
      <c r="AB72" s="247"/>
      <c r="AC72" s="34" t="s">
        <v>144</v>
      </c>
      <c r="AD72" s="34" t="s">
        <v>152</v>
      </c>
      <c r="AE72" s="34">
        <v>1119.05</v>
      </c>
      <c r="AF72" s="34">
        <v>1119.05</v>
      </c>
      <c r="AG72" s="34" t="s">
        <v>169</v>
      </c>
      <c r="AH72" s="34">
        <v>829.82</v>
      </c>
      <c r="AI72" s="34"/>
      <c r="AJ72" s="34"/>
      <c r="AK72" s="248"/>
      <c r="AL72" s="199"/>
      <c r="AM72" s="194"/>
    </row>
    <row r="73" spans="2:39" s="253" customFormat="1" ht="16.5" customHeight="1" thickBot="1" x14ac:dyDescent="0.3">
      <c r="B73" s="204"/>
      <c r="C73" s="241" t="s">
        <v>108</v>
      </c>
      <c r="D73" s="5">
        <v>460</v>
      </c>
      <c r="E73" s="5">
        <v>469.96</v>
      </c>
      <c r="F73" s="5">
        <v>238.98</v>
      </c>
      <c r="G73" s="5">
        <v>250</v>
      </c>
      <c r="H73" s="168">
        <v>469.96</v>
      </c>
      <c r="I73" s="168"/>
      <c r="J73" s="169">
        <v>485.87</v>
      </c>
      <c r="K73" s="168">
        <v>250</v>
      </c>
      <c r="L73" s="168"/>
      <c r="M73" s="249">
        <v>255</v>
      </c>
      <c r="N73" s="5">
        <v>485.87</v>
      </c>
      <c r="O73" s="5">
        <v>517.45000000000005</v>
      </c>
      <c r="P73" s="5">
        <v>255</v>
      </c>
      <c r="Q73" s="9">
        <f t="shared" ref="Q73" si="30">P73/1.18</f>
        <v>216.10169491525426</v>
      </c>
      <c r="R73" s="5">
        <v>265.2</v>
      </c>
      <c r="S73" s="5">
        <f t="shared" ref="S73" si="31">N73/J73*100</f>
        <v>100</v>
      </c>
      <c r="T73" s="5">
        <f t="shared" ref="T73" si="32">O73/N73*100</f>
        <v>106.49968098462553</v>
      </c>
      <c r="U73" s="5">
        <f t="shared" ref="U73" si="33">P73/M73*100</f>
        <v>100</v>
      </c>
      <c r="V73" s="5">
        <f t="shared" ref="V73" si="34">R73/P73*100</f>
        <v>104</v>
      </c>
      <c r="W73" s="9">
        <f t="shared" ref="W73" si="35">R73/1.18</f>
        <v>224.74576271186442</v>
      </c>
      <c r="X73" s="14">
        <v>402.7</v>
      </c>
      <c r="Y73" s="5">
        <v>345.9</v>
      </c>
      <c r="Z73" s="5">
        <v>265.2</v>
      </c>
      <c r="AA73" s="9">
        <v>275.8</v>
      </c>
      <c r="AB73" s="250" t="s">
        <v>70</v>
      </c>
      <c r="AC73" s="251" t="s">
        <v>138</v>
      </c>
      <c r="AD73" s="28" t="s">
        <v>150</v>
      </c>
      <c r="AE73" s="28">
        <v>366.11</v>
      </c>
      <c r="AF73" s="28">
        <v>313.99</v>
      </c>
      <c r="AG73" s="251" t="s">
        <v>165</v>
      </c>
      <c r="AH73" s="251">
        <v>230.6</v>
      </c>
      <c r="AI73" s="28"/>
      <c r="AJ73" s="28"/>
      <c r="AK73" s="252" t="s">
        <v>137</v>
      </c>
      <c r="AL73" s="204"/>
      <c r="AM73" s="204"/>
    </row>
    <row r="74" spans="2:39" ht="41.25" customHeight="1" thickBot="1" x14ac:dyDescent="0.3">
      <c r="B74" s="189" t="s">
        <v>93</v>
      </c>
      <c r="C74" s="254" t="s">
        <v>55</v>
      </c>
      <c r="D74" s="5"/>
      <c r="E74" s="5"/>
      <c r="F74" s="5"/>
      <c r="G74" s="5"/>
      <c r="H74" s="168"/>
      <c r="I74" s="168"/>
      <c r="J74" s="255" t="s">
        <v>56</v>
      </c>
      <c r="K74" s="168"/>
      <c r="L74" s="168"/>
      <c r="M74" s="255" t="str">
        <f>J74</f>
        <v>20,54/1940,98</v>
      </c>
      <c r="N74" s="5" t="s">
        <v>56</v>
      </c>
      <c r="O74" s="5" t="s">
        <v>68</v>
      </c>
      <c r="P74" s="5" t="s">
        <v>56</v>
      </c>
      <c r="Q74" s="256" t="s">
        <v>78</v>
      </c>
      <c r="R74" s="5" t="s">
        <v>68</v>
      </c>
      <c r="S74" s="5">
        <v>100</v>
      </c>
      <c r="T74" s="5">
        <v>103.99</v>
      </c>
      <c r="U74" s="5">
        <v>100</v>
      </c>
      <c r="V74" s="5">
        <v>103.99</v>
      </c>
      <c r="W74" s="5" t="s">
        <v>79</v>
      </c>
      <c r="X74" s="5" t="s">
        <v>79</v>
      </c>
      <c r="Y74" s="5" t="s">
        <v>96</v>
      </c>
      <c r="Z74" s="5" t="s">
        <v>68</v>
      </c>
      <c r="AA74" s="47" t="s">
        <v>97</v>
      </c>
      <c r="AB74" s="257" t="s">
        <v>69</v>
      </c>
      <c r="AC74" s="258" t="s">
        <v>125</v>
      </c>
      <c r="AD74" s="259" t="s">
        <v>130</v>
      </c>
      <c r="AE74" s="40" t="s">
        <v>131</v>
      </c>
      <c r="AF74" s="40" t="s">
        <v>132</v>
      </c>
      <c r="AG74" s="258" t="s">
        <v>174</v>
      </c>
      <c r="AH74" s="259" t="s">
        <v>175</v>
      </c>
      <c r="AI74" s="40" t="s">
        <v>178</v>
      </c>
      <c r="AJ74" s="40" t="s">
        <v>179</v>
      </c>
      <c r="AK74" s="38" t="s">
        <v>95</v>
      </c>
      <c r="AL74" s="170" t="s">
        <v>135</v>
      </c>
      <c r="AM74" s="260"/>
    </row>
    <row r="75" spans="2:39" ht="53.25" customHeight="1" thickBot="1" x14ac:dyDescent="0.3">
      <c r="B75" s="54"/>
      <c r="C75" s="261" t="s">
        <v>87</v>
      </c>
      <c r="D75" s="5"/>
      <c r="E75" s="5"/>
      <c r="F75" s="5"/>
      <c r="G75" s="5"/>
      <c r="H75" s="5"/>
      <c r="I75" s="5"/>
      <c r="J75" s="255"/>
      <c r="K75" s="5"/>
      <c r="L75" s="5"/>
      <c r="M75" s="255"/>
      <c r="N75" s="5"/>
      <c r="O75" s="5">
        <v>357.28</v>
      </c>
      <c r="P75" s="5"/>
      <c r="Q75" s="256"/>
      <c r="R75" s="5">
        <v>357.28</v>
      </c>
      <c r="S75" s="5"/>
      <c r="T75" s="5"/>
      <c r="U75" s="5"/>
      <c r="V75" s="5"/>
      <c r="W75" s="5"/>
      <c r="X75" s="5" t="s">
        <v>91</v>
      </c>
      <c r="Y75" s="5" t="s">
        <v>99</v>
      </c>
      <c r="Z75" s="5" t="s">
        <v>91</v>
      </c>
      <c r="AA75" s="5" t="s">
        <v>118</v>
      </c>
      <c r="AB75" s="38" t="s">
        <v>90</v>
      </c>
      <c r="AC75" s="40" t="s">
        <v>99</v>
      </c>
      <c r="AD75" s="40" t="s">
        <v>126</v>
      </c>
      <c r="AE75" s="40" t="s">
        <v>133</v>
      </c>
      <c r="AF75" s="40" t="s">
        <v>127</v>
      </c>
      <c r="AG75" s="40" t="s">
        <v>176</v>
      </c>
      <c r="AH75" s="40" t="s">
        <v>177</v>
      </c>
      <c r="AI75" s="40" t="s">
        <v>180</v>
      </c>
      <c r="AJ75" s="40" t="s">
        <v>181</v>
      </c>
      <c r="AK75" s="262" t="s">
        <v>100</v>
      </c>
      <c r="AL75" s="262" t="s">
        <v>134</v>
      </c>
      <c r="AM75" s="263"/>
    </row>
    <row r="76" spans="2:39" x14ac:dyDescent="0.25">
      <c r="C76" s="264" t="s">
        <v>156</v>
      </c>
      <c r="AC76" s="16" t="s">
        <v>157</v>
      </c>
    </row>
  </sheetData>
  <mergeCells count="125">
    <mergeCell ref="B32:B36"/>
    <mergeCell ref="B74:B75"/>
    <mergeCell ref="AB32:AB36"/>
    <mergeCell ref="AM68:AM69"/>
    <mergeCell ref="AM71:AM73"/>
    <mergeCell ref="H74:I74"/>
    <mergeCell ref="K74:L74"/>
    <mergeCell ref="B27:B31"/>
    <mergeCell ref="H27:I27"/>
    <mergeCell ref="K27:L27"/>
    <mergeCell ref="AB27:AB30"/>
    <mergeCell ref="B68:B73"/>
    <mergeCell ref="AB68:AB72"/>
    <mergeCell ref="AK68:AK72"/>
    <mergeCell ref="H73:I73"/>
    <mergeCell ref="K73:L73"/>
    <mergeCell ref="AK32:AK36"/>
    <mergeCell ref="AK27:AK31"/>
    <mergeCell ref="H28:I28"/>
    <mergeCell ref="K28:L28"/>
    <mergeCell ref="H29:I29"/>
    <mergeCell ref="K29:L29"/>
    <mergeCell ref="H30:I30"/>
    <mergeCell ref="K30:L30"/>
    <mergeCell ref="H31:I31"/>
    <mergeCell ref="K31:L31"/>
    <mergeCell ref="AL68:AL73"/>
    <mergeCell ref="B37:B48"/>
    <mergeCell ref="AB38:AB47"/>
    <mergeCell ref="AK38:AK47"/>
    <mergeCell ref="B49:B67"/>
    <mergeCell ref="AB49:AB67"/>
    <mergeCell ref="AK49:AK67"/>
    <mergeCell ref="AL49:AL67"/>
    <mergeCell ref="AL38:AL48"/>
    <mergeCell ref="B21:B26"/>
    <mergeCell ref="AL32:AL36"/>
    <mergeCell ref="H33:I33"/>
    <mergeCell ref="K33:L33"/>
    <mergeCell ref="H34:I34"/>
    <mergeCell ref="K34:L34"/>
    <mergeCell ref="H35:I35"/>
    <mergeCell ref="K35:L35"/>
    <mergeCell ref="H36:I36"/>
    <mergeCell ref="K36:L36"/>
    <mergeCell ref="AL27:AL31"/>
    <mergeCell ref="AL21:AL26"/>
    <mergeCell ref="H22:I22"/>
    <mergeCell ref="K22:L22"/>
    <mergeCell ref="H23:I23"/>
    <mergeCell ref="K23:L23"/>
    <mergeCell ref="H24:I24"/>
    <mergeCell ref="K24:L24"/>
    <mergeCell ref="H25:I25"/>
    <mergeCell ref="H21:I21"/>
    <mergeCell ref="K21:L21"/>
    <mergeCell ref="K25:L25"/>
    <mergeCell ref="H32:I32"/>
    <mergeCell ref="K32:L32"/>
    <mergeCell ref="AB25:AB26"/>
    <mergeCell ref="H26:I26"/>
    <mergeCell ref="K26:L26"/>
    <mergeCell ref="AL10:AL19"/>
    <mergeCell ref="H11:I11"/>
    <mergeCell ref="K11:L11"/>
    <mergeCell ref="H12:I12"/>
    <mergeCell ref="K12:L12"/>
    <mergeCell ref="H13:I13"/>
    <mergeCell ref="K13:L13"/>
    <mergeCell ref="H14:I14"/>
    <mergeCell ref="K14:L14"/>
    <mergeCell ref="H15:I15"/>
    <mergeCell ref="AB21:AB24"/>
    <mergeCell ref="AK21:AK26"/>
    <mergeCell ref="B9:AK9"/>
    <mergeCell ref="B10:B20"/>
    <mergeCell ref="H10:I10"/>
    <mergeCell ref="K10:L10"/>
    <mergeCell ref="AB10:AB19"/>
    <mergeCell ref="AK10:AK19"/>
    <mergeCell ref="K15:L15"/>
    <mergeCell ref="H16:I16"/>
    <mergeCell ref="K16:L16"/>
    <mergeCell ref="H17:I17"/>
    <mergeCell ref="K17:L17"/>
    <mergeCell ref="H18:I18"/>
    <mergeCell ref="K18:L18"/>
    <mergeCell ref="H19:I19"/>
    <mergeCell ref="K19:L19"/>
    <mergeCell ref="H20:I20"/>
    <mergeCell ref="K20:L20"/>
    <mergeCell ref="N6:O6"/>
    <mergeCell ref="P6:R6"/>
    <mergeCell ref="S6:T6"/>
    <mergeCell ref="AI6:AJ6"/>
    <mergeCell ref="U6:V6"/>
    <mergeCell ref="X6:Y6"/>
    <mergeCell ref="Z6:AA6"/>
    <mergeCell ref="AC6:AD6"/>
    <mergeCell ref="AE6:AF6"/>
    <mergeCell ref="AG6:AH6"/>
    <mergeCell ref="AM5:AM7"/>
    <mergeCell ref="AM10:AM19"/>
    <mergeCell ref="AM21:AM26"/>
    <mergeCell ref="AM27:AM31"/>
    <mergeCell ref="AM32:AM36"/>
    <mergeCell ref="AM38:AM48"/>
    <mergeCell ref="AM49:AM67"/>
    <mergeCell ref="B3:AK3"/>
    <mergeCell ref="B5:B7"/>
    <mergeCell ref="C5:C7"/>
    <mergeCell ref="D5:G5"/>
    <mergeCell ref="H5:M5"/>
    <mergeCell ref="N5:R5"/>
    <mergeCell ref="S5:V5"/>
    <mergeCell ref="X5:AA5"/>
    <mergeCell ref="AB5:AB7"/>
    <mergeCell ref="AC5:AF5"/>
    <mergeCell ref="AG5:AJ5"/>
    <mergeCell ref="AK5:AK7"/>
    <mergeCell ref="AL5:AL7"/>
    <mergeCell ref="D6:E6"/>
    <mergeCell ref="F6:G6"/>
    <mergeCell ref="H6:J6"/>
    <mergeCell ref="K6:M6"/>
  </mergeCells>
  <pageMargins left="0.51181102362204722" right="0.11811023622047245" top="0.35433070866141736" bottom="0" header="0" footer="0"/>
  <pageSetup paperSize="9" scale="74" fitToHeight="0" orientation="landscape" r:id="rId1"/>
  <colBreaks count="2" manualBreakCount="2">
    <brk id="18" max="75" man="1"/>
    <brk id="37" max="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2019-2020 </vt:lpstr>
      <vt:lpstr>'2019-2020 '!Заголовки_для_печати</vt:lpstr>
      <vt:lpstr>'2019-2020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2019-12-19T09:11:19Z</dcterms:modified>
</cp:coreProperties>
</file>